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VCR\RMO\RGU\Common\Admin &amp; Pre-award_AQ\AQ IRP\2023\UQ Templates\"/>
    </mc:Choice>
  </mc:AlternateContent>
  <xr:revisionPtr revIDLastSave="0" documentId="8_{A1798C66-DCE5-4701-A246-FE1897BF036A}" xr6:coauthVersionLast="47" xr6:coauthVersionMax="47" xr10:uidLastSave="{00000000-0000-0000-0000-000000000000}"/>
  <bookViews>
    <workbookView xWindow="-120" yWindow="-120" windowWidth="29040" windowHeight="15720" tabRatio="624" activeTab="1" xr2:uid="{0E013151-7813-4C8B-AD27-D44A92EE0D0F}"/>
  </bookViews>
  <sheets>
    <sheet name="How to Use this Spreadsheet" sheetId="6" r:id="rId1"/>
    <sheet name="UQ Research Academic Staff" sheetId="5" r:id="rId2"/>
    <sheet name="UQ Professional Staff" sheetId="7" r:id="rId3"/>
    <sheet name="Admin-Salaries" sheetId="2" state="hidden" r:id="rId4"/>
    <sheet name="Admin-Salaries_2" sheetId="10" state="hidden" r:id="rId5"/>
    <sheet name="Admin-Other_2" sheetId="9" state="hidden" r:id="rId6"/>
    <sheet name="Admin-Other" sheetId="3" state="hidden" r:id="rId7"/>
  </sheets>
  <externalReferences>
    <externalReference r:id="rId8"/>
  </externalReferences>
  <definedNames>
    <definedName name="ApplyOUMargin">[1]Sheet2!$H$29</definedName>
    <definedName name="BaseSalaries">'Admin-Salaries'!$B$2:$R$62</definedName>
    <definedName name="CASUALHOURS" localSheetId="6">#REF!</definedName>
    <definedName name="CASUALHOURS" localSheetId="3">#REF!</definedName>
    <definedName name="CASUALHOURS" localSheetId="0">#REF!</definedName>
    <definedName name="CASUALHOURS" localSheetId="1">#REF!</definedName>
    <definedName name="CASUALHOURS">#REF!</definedName>
    <definedName name="CasualLoadingMultiplier" localSheetId="3">'[1]Admin-Other'!$C$22</definedName>
    <definedName name="CasualLoadingMultiplier" localSheetId="0">'Admin-Other'!$C$22</definedName>
    <definedName name="CasualLoadingMultiplier" localSheetId="1">'Admin-Other'!$C$22</definedName>
    <definedName name="CasualLoadingMultiplier">'Admin-Other'!$C$22</definedName>
    <definedName name="CasualPRT" localSheetId="3">'[1]Admin-Other'!$J$16</definedName>
    <definedName name="CasualPRT">'Admin-Other'!$J$16</definedName>
    <definedName name="CasualPRTSuper">'Admin-Other'!$J$19</definedName>
    <definedName name="CasualSuper" localSheetId="3">'[1]Admin-Other'!$J$18</definedName>
    <definedName name="CasualSuper">'Admin-Other'!$J$18</definedName>
    <definedName name="CasualSuperPRT" localSheetId="3">'[1]Admin-Other'!$J$19</definedName>
    <definedName name="CasualSuperPRT">'Admin-Other'!$J$19</definedName>
    <definedName name="CasualWC" localSheetId="3">'[1]Admin-Other'!$J$17</definedName>
    <definedName name="CasualWC">'Admin-Other'!$J$17</definedName>
    <definedName name="ClientGST">[1]Sheet2!$H$23</definedName>
    <definedName name="CurrencyCodes">'[1]Admin-Other (2)'!$B$2:$B$115</definedName>
    <definedName name="HasCashSupport">[1]Sheet2!$H$14</definedName>
    <definedName name="HasOtherCosts">[1]Sheet2!$H$13</definedName>
    <definedName name="HasPersonnel">[1]Sheet2!$H$12</definedName>
    <definedName name="LookupSalary">'Admin-Salaries'!$A$2:$A$62</definedName>
    <definedName name="LookupYear">'Admin-Salaries'!$B$1:$R$1</definedName>
    <definedName name="NonCasualLSL" localSheetId="3">'[1]Admin-Other'!$J$10</definedName>
    <definedName name="NonCasualLSL">'Admin-Other'!$J$10</definedName>
    <definedName name="NonCasualParent" localSheetId="3">'[1]Admin-Other'!$J$12</definedName>
    <definedName name="NonCasualParent">'Admin-Other'!$J$12</definedName>
    <definedName name="NonCasualPRT" localSheetId="3">'[1]Admin-Other'!$J$6</definedName>
    <definedName name="NonCasualPRT">'Admin-Other'!$J$6</definedName>
    <definedName name="NonCasualPRTSuper">'Admin-Other'!$J$9</definedName>
    <definedName name="NonCasualRec" localSheetId="3">'[1]Admin-Other'!$J$11</definedName>
    <definedName name="NonCasualRec">'Admin-Other'!$J$11</definedName>
    <definedName name="NonCasualSuper" localSheetId="3">'[1]Admin-Other'!$J$8</definedName>
    <definedName name="NonCasualSuper">'Admin-Other'!$J$8</definedName>
    <definedName name="NonCasualSuperPRT" localSheetId="3">'[1]Admin-Other'!$J$9</definedName>
    <definedName name="NonCasualSuperPRT">'Admin-Other'!$J$9</definedName>
    <definedName name="NonCasualWC" localSheetId="3">'[1]Admin-Other'!$J$7</definedName>
    <definedName name="NonCasualWC">'Admin-Other'!$J$7</definedName>
    <definedName name="OncostsException">[1]Sheet2!$H$26</definedName>
    <definedName name="OutputCurrency">[1]Sheet2!$I$18</definedName>
    <definedName name="OutputCurrencyOption">[1]Sheet2!$H$17</definedName>
    <definedName name="OutputCurrencyRate">[1]Sheet2!$I$19</definedName>
    <definedName name="ProjectType">[1]Sheet2!$H$9</definedName>
    <definedName name="ReallocateIC">[1]Sheet2!$R$38</definedName>
    <definedName name="SalaryDivisorAnnual">'Admin-Other'!$B$19</definedName>
    <definedName name="SalaryDivisorDaily">'Admin-Other'!$B$20</definedName>
    <definedName name="SalaryDivisorHourly">'Admin-Other'!$B$21</definedName>
    <definedName name="SalaryMarkupToACA">[1]Sheet2!#REF!</definedName>
    <definedName name="SalaryOncostsCasualMultiplier" localSheetId="3">'[1]Admin-Other'!$D$22</definedName>
    <definedName name="SalaryOncostsCasualMultiplier" localSheetId="0">'Admin-Other'!$D$22</definedName>
    <definedName name="SalaryOncostsCasualMultiplier" localSheetId="1">'Admin-Other'!$D$22</definedName>
    <definedName name="SalaryOncostsCasualMultiplier">'Admin-Other'!$D$22</definedName>
    <definedName name="SalaryOncostsMultiplier" localSheetId="3">'[1]Admin-Other'!$D$19</definedName>
    <definedName name="SalaryOncostsMultiplier" localSheetId="0">'Admin-Other'!$D$19</definedName>
    <definedName name="SalaryOncostsMultiplier" localSheetId="1">'Admin-Other'!$D$19</definedName>
    <definedName name="SalaryOncostsMultiplier">'Admin-Other'!$D$19</definedName>
    <definedName name="SalaryToACA">[1]Sheet2!#REF!</definedName>
    <definedName name="TotalCashSupportOutput">[1]Sheet2!$K$39</definedName>
    <definedName name="TotalCostToClientAUD">[1]Sheet2!$L$38</definedName>
    <definedName name="TotalCostToClientIncGSTOutput">[1]Sheet2!$N$39</definedName>
    <definedName name="TotalCostToClientOutput">[1]Sheet2!$L$39</definedName>
    <definedName name="TotalDCToProjectAccount">[1]Sheet2!$G$46</definedName>
    <definedName name="TotalDirectCostsAUD">[1]Sheet2!$G$38</definedName>
    <definedName name="TotalDirectCostsOutput">[1]Sheet2!$G$39</definedName>
    <definedName name="TotalICToACA">[1]Sheet2!$K$46</definedName>
    <definedName name="TotalIndirectCostsOutput">[1]Sheet2!$H$39</definedName>
    <definedName name="TotalInKindSupportOutput">[1]Sheet2!$J$39</definedName>
    <definedName name="TotalMarkupAUD">[1]Sheet2!$I$38</definedName>
    <definedName name="TotalMarkupOutput">[1]Sheet2!$I$39</definedName>
    <definedName name="TotalMarkupToOU">[1]Sheet2!$L$46</definedName>
    <definedName name="TotalMarkupToProjectAccount">[1]Sheet2!$M$46</definedName>
    <definedName name="TotalOverheads20">[1]Sheet2!$I$46</definedName>
    <definedName name="TotalOverheads60">[1]Sheet2!$H$46</definedName>
    <definedName name="TotalToACA">[1]Sheet2!#REF!</definedName>
    <definedName name="UnitsOfPay" localSheetId="3">'[1]Admin-Other'!$A$19:$A$22</definedName>
    <definedName name="UnitsOfPay">'Admin-Other'!$A$19:$A$22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9" i="5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9" i="5"/>
  <c r="K62" i="10"/>
  <c r="L62" i="10" s="1"/>
  <c r="M62" i="10" s="1"/>
  <c r="N62" i="10" s="1"/>
  <c r="O62" i="10" s="1"/>
  <c r="P62" i="10" s="1"/>
  <c r="Q62" i="10" s="1"/>
  <c r="R62" i="10" s="1"/>
  <c r="G62" i="10"/>
  <c r="H62" i="10" s="1"/>
  <c r="I62" i="10" s="1"/>
  <c r="J62" i="10" s="1"/>
  <c r="F62" i="10"/>
  <c r="F61" i="10"/>
  <c r="G61" i="10" s="1"/>
  <c r="H61" i="10" s="1"/>
  <c r="I61" i="10" s="1"/>
  <c r="J61" i="10" s="1"/>
  <c r="K61" i="10" s="1"/>
  <c r="L61" i="10" s="1"/>
  <c r="M61" i="10" s="1"/>
  <c r="N61" i="10" s="1"/>
  <c r="O61" i="10" s="1"/>
  <c r="P61" i="10" s="1"/>
  <c r="Q61" i="10" s="1"/>
  <c r="R61" i="10" s="1"/>
  <c r="F60" i="10"/>
  <c r="G60" i="10" s="1"/>
  <c r="H60" i="10" s="1"/>
  <c r="I60" i="10" s="1"/>
  <c r="J60" i="10" s="1"/>
  <c r="K60" i="10" s="1"/>
  <c r="L60" i="10" s="1"/>
  <c r="M60" i="10" s="1"/>
  <c r="N60" i="10" s="1"/>
  <c r="O60" i="10" s="1"/>
  <c r="P60" i="10" s="1"/>
  <c r="Q60" i="10" s="1"/>
  <c r="R60" i="10" s="1"/>
  <c r="G59" i="10"/>
  <c r="H59" i="10" s="1"/>
  <c r="I59" i="10" s="1"/>
  <c r="J59" i="10" s="1"/>
  <c r="K59" i="10" s="1"/>
  <c r="L59" i="10" s="1"/>
  <c r="M59" i="10" s="1"/>
  <c r="N59" i="10" s="1"/>
  <c r="O59" i="10" s="1"/>
  <c r="P59" i="10" s="1"/>
  <c r="Q59" i="10" s="1"/>
  <c r="R59" i="10" s="1"/>
  <c r="F59" i="10"/>
  <c r="O58" i="10"/>
  <c r="P58" i="10" s="1"/>
  <c r="Q58" i="10" s="1"/>
  <c r="R58" i="10" s="1"/>
  <c r="G58" i="10"/>
  <c r="H58" i="10" s="1"/>
  <c r="I58" i="10" s="1"/>
  <c r="J58" i="10" s="1"/>
  <c r="K58" i="10" s="1"/>
  <c r="L58" i="10" s="1"/>
  <c r="M58" i="10" s="1"/>
  <c r="N58" i="10" s="1"/>
  <c r="F58" i="10"/>
  <c r="F57" i="10"/>
  <c r="G57" i="10" s="1"/>
  <c r="H57" i="10" s="1"/>
  <c r="I57" i="10" s="1"/>
  <c r="J57" i="10" s="1"/>
  <c r="K57" i="10" s="1"/>
  <c r="L57" i="10" s="1"/>
  <c r="M57" i="10" s="1"/>
  <c r="N57" i="10" s="1"/>
  <c r="O57" i="10" s="1"/>
  <c r="P57" i="10" s="1"/>
  <c r="Q57" i="10" s="1"/>
  <c r="R57" i="10" s="1"/>
  <c r="G56" i="10"/>
  <c r="H56" i="10" s="1"/>
  <c r="I56" i="10" s="1"/>
  <c r="J56" i="10" s="1"/>
  <c r="K56" i="10" s="1"/>
  <c r="L56" i="10" s="1"/>
  <c r="M56" i="10" s="1"/>
  <c r="N56" i="10" s="1"/>
  <c r="O56" i="10" s="1"/>
  <c r="P56" i="10" s="1"/>
  <c r="Q56" i="10" s="1"/>
  <c r="R56" i="10" s="1"/>
  <c r="F56" i="10"/>
  <c r="F55" i="10"/>
  <c r="G55" i="10" s="1"/>
  <c r="H55" i="10" s="1"/>
  <c r="I55" i="10" s="1"/>
  <c r="J55" i="10" s="1"/>
  <c r="K55" i="10" s="1"/>
  <c r="L55" i="10" s="1"/>
  <c r="M55" i="10" s="1"/>
  <c r="N55" i="10" s="1"/>
  <c r="O55" i="10" s="1"/>
  <c r="P55" i="10" s="1"/>
  <c r="Q55" i="10" s="1"/>
  <c r="R55" i="10" s="1"/>
  <c r="H54" i="10"/>
  <c r="I54" i="10" s="1"/>
  <c r="J54" i="10" s="1"/>
  <c r="K54" i="10" s="1"/>
  <c r="L54" i="10" s="1"/>
  <c r="M54" i="10" s="1"/>
  <c r="N54" i="10" s="1"/>
  <c r="O54" i="10" s="1"/>
  <c r="P54" i="10" s="1"/>
  <c r="Q54" i="10" s="1"/>
  <c r="R54" i="10" s="1"/>
  <c r="F54" i="10"/>
  <c r="G54" i="10" s="1"/>
  <c r="I53" i="10"/>
  <c r="J53" i="10" s="1"/>
  <c r="K53" i="10" s="1"/>
  <c r="L53" i="10" s="1"/>
  <c r="M53" i="10" s="1"/>
  <c r="N53" i="10" s="1"/>
  <c r="O53" i="10" s="1"/>
  <c r="P53" i="10" s="1"/>
  <c r="Q53" i="10" s="1"/>
  <c r="R53" i="10" s="1"/>
  <c r="G53" i="10"/>
  <c r="H53" i="10" s="1"/>
  <c r="F53" i="10"/>
  <c r="J52" i="10"/>
  <c r="K52" i="10" s="1"/>
  <c r="L52" i="10" s="1"/>
  <c r="M52" i="10" s="1"/>
  <c r="N52" i="10" s="1"/>
  <c r="O52" i="10" s="1"/>
  <c r="P52" i="10" s="1"/>
  <c r="Q52" i="10" s="1"/>
  <c r="R52" i="10" s="1"/>
  <c r="G52" i="10"/>
  <c r="H52" i="10" s="1"/>
  <c r="I52" i="10" s="1"/>
  <c r="F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G50" i="10"/>
  <c r="H50" i="10" s="1"/>
  <c r="I50" i="10" s="1"/>
  <c r="J50" i="10" s="1"/>
  <c r="K50" i="10" s="1"/>
  <c r="L50" i="10" s="1"/>
  <c r="M50" i="10" s="1"/>
  <c r="N50" i="10" s="1"/>
  <c r="O50" i="10" s="1"/>
  <c r="P50" i="10" s="1"/>
  <c r="Q50" i="10" s="1"/>
  <c r="R50" i="10" s="1"/>
  <c r="F50" i="10"/>
  <c r="F49" i="10"/>
  <c r="G49" i="10" s="1"/>
  <c r="H49" i="10" s="1"/>
  <c r="I49" i="10" s="1"/>
  <c r="J49" i="10" s="1"/>
  <c r="K49" i="10" s="1"/>
  <c r="L49" i="10" s="1"/>
  <c r="M49" i="10" s="1"/>
  <c r="N49" i="10" s="1"/>
  <c r="O49" i="10" s="1"/>
  <c r="P49" i="10" s="1"/>
  <c r="Q49" i="10" s="1"/>
  <c r="R49" i="10" s="1"/>
  <c r="R48" i="10"/>
  <c r="H48" i="10"/>
  <c r="I48" i="10" s="1"/>
  <c r="J48" i="10" s="1"/>
  <c r="K48" i="10" s="1"/>
  <c r="L48" i="10" s="1"/>
  <c r="M48" i="10" s="1"/>
  <c r="N48" i="10" s="1"/>
  <c r="O48" i="10" s="1"/>
  <c r="P48" i="10" s="1"/>
  <c r="Q48" i="10" s="1"/>
  <c r="F48" i="10"/>
  <c r="G48" i="10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F47" i="10"/>
  <c r="J46" i="10"/>
  <c r="K46" i="10" s="1"/>
  <c r="L46" i="10" s="1"/>
  <c r="M46" i="10" s="1"/>
  <c r="N46" i="10" s="1"/>
  <c r="O46" i="10" s="1"/>
  <c r="P46" i="10" s="1"/>
  <c r="Q46" i="10" s="1"/>
  <c r="R46" i="10" s="1"/>
  <c r="I46" i="10"/>
  <c r="G46" i="10"/>
  <c r="H46" i="10" s="1"/>
  <c r="F46" i="10"/>
  <c r="F45" i="10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F44" i="10"/>
  <c r="G44" i="10" s="1"/>
  <c r="H44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F43" i="10"/>
  <c r="G43" i="10" s="1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F42" i="10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R42" i="10" s="1"/>
  <c r="G41" i="10"/>
  <c r="H41" i="10" s="1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F41" i="10"/>
  <c r="G40" i="10"/>
  <c r="H40" i="10" s="1"/>
  <c r="I40" i="10" s="1"/>
  <c r="J40" i="10" s="1"/>
  <c r="K40" i="10" s="1"/>
  <c r="L40" i="10" s="1"/>
  <c r="M40" i="10" s="1"/>
  <c r="N40" i="10" s="1"/>
  <c r="O40" i="10" s="1"/>
  <c r="P40" i="10" s="1"/>
  <c r="Q40" i="10" s="1"/>
  <c r="R40" i="10" s="1"/>
  <c r="F40" i="10"/>
  <c r="Q39" i="10"/>
  <c r="R39" i="10" s="1"/>
  <c r="F39" i="10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F38" i="10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R38" i="10" s="1"/>
  <c r="F37" i="10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7" i="10" s="1"/>
  <c r="R37" i="10" s="1"/>
  <c r="H36" i="10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F36" i="10"/>
  <c r="G36" i="10" s="1"/>
  <c r="I35" i="10"/>
  <c r="J35" i="10" s="1"/>
  <c r="K35" i="10" s="1"/>
  <c r="L35" i="10" s="1"/>
  <c r="M35" i="10" s="1"/>
  <c r="N35" i="10" s="1"/>
  <c r="O35" i="10" s="1"/>
  <c r="P35" i="10" s="1"/>
  <c r="Q35" i="10" s="1"/>
  <c r="R35" i="10" s="1"/>
  <c r="G35" i="10"/>
  <c r="H35" i="10" s="1"/>
  <c r="F35" i="10"/>
  <c r="G34" i="10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F34" i="10"/>
  <c r="F33" i="10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G32" i="10"/>
  <c r="H32" i="10" s="1"/>
  <c r="I32" i="10" s="1"/>
  <c r="J32" i="10" s="1"/>
  <c r="K32" i="10" s="1"/>
  <c r="L32" i="10" s="1"/>
  <c r="M32" i="10" s="1"/>
  <c r="N32" i="10" s="1"/>
  <c r="O32" i="10" s="1"/>
  <c r="P32" i="10" s="1"/>
  <c r="Q32" i="10" s="1"/>
  <c r="R32" i="10" s="1"/>
  <c r="F32" i="10"/>
  <c r="F31" i="10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H30" i="10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F30" i="10"/>
  <c r="G30" i="10" s="1"/>
  <c r="H29" i="10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G29" i="10"/>
  <c r="F29" i="10"/>
  <c r="I28" i="10"/>
  <c r="J28" i="10" s="1"/>
  <c r="K28" i="10" s="1"/>
  <c r="L28" i="10" s="1"/>
  <c r="M28" i="10" s="1"/>
  <c r="N28" i="10" s="1"/>
  <c r="O28" i="10" s="1"/>
  <c r="P28" i="10" s="1"/>
  <c r="Q28" i="10" s="1"/>
  <c r="R28" i="10" s="1"/>
  <c r="G28" i="10"/>
  <c r="H28" i="10" s="1"/>
  <c r="F28" i="10"/>
  <c r="F27" i="10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F26" i="10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K25" i="10"/>
  <c r="L25" i="10" s="1"/>
  <c r="M25" i="10" s="1"/>
  <c r="N25" i="10" s="1"/>
  <c r="O25" i="10" s="1"/>
  <c r="P25" i="10" s="1"/>
  <c r="Q25" i="10" s="1"/>
  <c r="R25" i="10" s="1"/>
  <c r="F25" i="10"/>
  <c r="G25" i="10" s="1"/>
  <c r="H25" i="10" s="1"/>
  <c r="I25" i="10" s="1"/>
  <c r="J25" i="10" s="1"/>
  <c r="F24" i="10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G23" i="10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R23" i="10" s="1"/>
  <c r="F23" i="10"/>
  <c r="O22" i="10"/>
  <c r="P22" i="10" s="1"/>
  <c r="Q22" i="10" s="1"/>
  <c r="R22" i="10" s="1"/>
  <c r="G22" i="10"/>
  <c r="H22" i="10" s="1"/>
  <c r="I22" i="10" s="1"/>
  <c r="J22" i="10" s="1"/>
  <c r="K22" i="10" s="1"/>
  <c r="L22" i="10" s="1"/>
  <c r="M22" i="10" s="1"/>
  <c r="N22" i="10" s="1"/>
  <c r="F22" i="10"/>
  <c r="F21" i="10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G20" i="10"/>
  <c r="H20" i="10" s="1"/>
  <c r="I20" i="10" s="1"/>
  <c r="J20" i="10" s="1"/>
  <c r="K20" i="10" s="1"/>
  <c r="L20" i="10" s="1"/>
  <c r="M20" i="10" s="1"/>
  <c r="N20" i="10" s="1"/>
  <c r="O20" i="10" s="1"/>
  <c r="P20" i="10" s="1"/>
  <c r="Q20" i="10" s="1"/>
  <c r="R20" i="10" s="1"/>
  <c r="F20" i="10"/>
  <c r="F19" i="10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G18" i="10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F18" i="10"/>
  <c r="F17" i="10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F16" i="10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G15" i="10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F15" i="10"/>
  <c r="F14" i="10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F13" i="10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F12" i="10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G11" i="10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F11" i="10"/>
  <c r="F10" i="10"/>
  <c r="G10" i="10" s="1"/>
  <c r="H10" i="10" s="1"/>
  <c r="I10" i="10" s="1"/>
  <c r="J10" i="10" s="1"/>
  <c r="K10" i="10" s="1"/>
  <c r="L10" i="10" s="1"/>
  <c r="M10" i="10" s="1"/>
  <c r="N10" i="10" s="1"/>
  <c r="O10" i="10" s="1"/>
  <c r="P10" i="10" s="1"/>
  <c r="Q10" i="10" s="1"/>
  <c r="R10" i="10" s="1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F8" i="10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Q8" i="10" s="1"/>
  <c r="R8" i="10" s="1"/>
  <c r="F7" i="10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F6" i="10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G5" i="10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F5" i="10"/>
  <c r="H4" i="10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G4" i="10"/>
  <c r="J23" i="9" l="1"/>
  <c r="D22" i="9"/>
  <c r="D20" i="9"/>
  <c r="D21" i="9"/>
  <c r="D19" i="9"/>
  <c r="J19" i="9"/>
  <c r="J9" i="9"/>
  <c r="J13" i="9" s="1"/>
  <c r="D22" i="3" l="1"/>
  <c r="D21" i="3"/>
  <c r="D20" i="3"/>
  <c r="D19" i="3"/>
  <c r="M7" i="7" l="1"/>
</calcChain>
</file>

<file path=xl/sharedStrings.xml><?xml version="1.0" encoding="utf-8"?>
<sst xmlns="http://schemas.openxmlformats.org/spreadsheetml/2006/main" count="420" uniqueCount="167">
  <si>
    <t>HEW Level</t>
  </si>
  <si>
    <t>Salary Point</t>
  </si>
  <si>
    <t>Rate per Annum</t>
  </si>
  <si>
    <t>Total Cost of Casual by Number of Hours</t>
  </si>
  <si>
    <t>Level 1</t>
  </si>
  <si>
    <t>01</t>
  </si>
  <si>
    <t>02</t>
  </si>
  <si>
    <t>03</t>
  </si>
  <si>
    <t>Level 2</t>
  </si>
  <si>
    <t>Level 3</t>
  </si>
  <si>
    <t>04</t>
  </si>
  <si>
    <t>Level 4</t>
  </si>
  <si>
    <t>Level 5</t>
  </si>
  <si>
    <t>Level 6</t>
  </si>
  <si>
    <t>Level 7</t>
  </si>
  <si>
    <t>Level 8</t>
  </si>
  <si>
    <t>Level 9</t>
  </si>
  <si>
    <t>BaseSalary</t>
  </si>
  <si>
    <t>Senior Administrative (as entered)</t>
  </si>
  <si>
    <t>Other (as entered)</t>
  </si>
  <si>
    <t>HDR Stipend</t>
  </si>
  <si>
    <t>Academic E1</t>
  </si>
  <si>
    <t>Academic D4</t>
  </si>
  <si>
    <t>Academic D3</t>
  </si>
  <si>
    <t>Academic D2</t>
  </si>
  <si>
    <t>Academic D1</t>
  </si>
  <si>
    <t>Academic C6</t>
  </si>
  <si>
    <t>Academic C5</t>
  </si>
  <si>
    <t>Academic C4</t>
  </si>
  <si>
    <t>Academic C3</t>
  </si>
  <si>
    <t>Academic C2</t>
  </si>
  <si>
    <t>Academic C1</t>
  </si>
  <si>
    <t>Academic B6</t>
  </si>
  <si>
    <t>Academic B5</t>
  </si>
  <si>
    <t>Academic B4</t>
  </si>
  <si>
    <t>Academic B3</t>
  </si>
  <si>
    <t>Academic B2</t>
  </si>
  <si>
    <t>Academic B1</t>
  </si>
  <si>
    <t>Academic A8</t>
  </si>
  <si>
    <t>Academic A7</t>
  </si>
  <si>
    <t>Academic A6</t>
  </si>
  <si>
    <t>Academic A5</t>
  </si>
  <si>
    <t>Academic A4</t>
  </si>
  <si>
    <t>Academic A3</t>
  </si>
  <si>
    <t>Academic A2</t>
  </si>
  <si>
    <t>Academic A1</t>
  </si>
  <si>
    <t>HEW 9 4</t>
  </si>
  <si>
    <t>HEW 9 3</t>
  </si>
  <si>
    <t>HEW 9 2</t>
  </si>
  <si>
    <t>HEW 9 1</t>
  </si>
  <si>
    <t>HEW 8 4</t>
  </si>
  <si>
    <t>HEW 8 3</t>
  </si>
  <si>
    <t>HEW 8 2</t>
  </si>
  <si>
    <t>HEW 8 1</t>
  </si>
  <si>
    <t>HEW 7 4</t>
  </si>
  <si>
    <t>HEW 7 3</t>
  </si>
  <si>
    <t>HEW 7 2</t>
  </si>
  <si>
    <t>HEW 7 1</t>
  </si>
  <si>
    <t>HEW 6 4</t>
  </si>
  <si>
    <t>HEW 6 3</t>
  </si>
  <si>
    <t>HEW 6 2</t>
  </si>
  <si>
    <t>HEW 6 1</t>
  </si>
  <si>
    <t>HEW 5 4</t>
  </si>
  <si>
    <t>HEW 5 3</t>
  </si>
  <si>
    <t>HEW 5 2</t>
  </si>
  <si>
    <t>HEW 5 1</t>
  </si>
  <si>
    <t>HEW 4 4</t>
  </si>
  <si>
    <t>HEW 4 3</t>
  </si>
  <si>
    <t>HEW 4 2</t>
  </si>
  <si>
    <t>HEW 4 1</t>
  </si>
  <si>
    <t>HEW 3 4</t>
  </si>
  <si>
    <t>HEW 3 3</t>
  </si>
  <si>
    <t>HEW 3 2</t>
  </si>
  <si>
    <t>HEW 3 1</t>
  </si>
  <si>
    <t>HEW 2 2</t>
  </si>
  <si>
    <t>HEW 2 1</t>
  </si>
  <si>
    <t>HEW 1 3</t>
  </si>
  <si>
    <t>HEW 1 2</t>
  </si>
  <si>
    <t>HEW 1 1</t>
  </si>
  <si>
    <t>Data Entry</t>
  </si>
  <si>
    <t>UQ Standard Salary Oncosts</t>
  </si>
  <si>
    <t>Type</t>
  </si>
  <si>
    <t>Cost,In Kind Support,Outgoing Payment,Direct Cost w Indirect Cost as In Kind Support</t>
  </si>
  <si>
    <t>People Categories</t>
  </si>
  <si>
    <t>Personnel,Personnel - HDR</t>
  </si>
  <si>
    <t>Non-Casual</t>
  </si>
  <si>
    <t>Other Categories</t>
  </si>
  <si>
    <t>Consumables,Equipment,Travel - Domestic,Travel - International,Hospitality,Collaborator Payments,Subcontracts,Other</t>
  </si>
  <si>
    <t>Payroll Tax</t>
  </si>
  <si>
    <t>NonCasualPRT</t>
  </si>
  <si>
    <t>Cash Categories</t>
  </si>
  <si>
    <t>UQ Central Cash Support,UQ Faculty Cash Support,UQ School Cash Support,Other Cash Support</t>
  </si>
  <si>
    <t>Workers Compensation</t>
  </si>
  <si>
    <t>NonCasualWC</t>
  </si>
  <si>
    <t>Superannuation</t>
  </si>
  <si>
    <t>NonCasualSuper</t>
  </si>
  <si>
    <t>PRT on Superannuation</t>
  </si>
  <si>
    <t>NonCasualPRTSuper</t>
  </si>
  <si>
    <t>Default Overheads</t>
  </si>
  <si>
    <t>Default Markup</t>
  </si>
  <si>
    <t>Long Service Leave</t>
  </si>
  <si>
    <t>NonCasualLSL</t>
  </si>
  <si>
    <t>Research</t>
  </si>
  <si>
    <t>Consultancy</t>
  </si>
  <si>
    <t>Recreation Leave</t>
  </si>
  <si>
    <t>NonCasualRec</t>
  </si>
  <si>
    <t>HDR</t>
  </si>
  <si>
    <t>Parental Leave</t>
  </si>
  <si>
    <t>NonCasualParent</t>
  </si>
  <si>
    <t>Outgoing Payment</t>
  </si>
  <si>
    <t>Personnel</t>
  </si>
  <si>
    <t>Else (including In Kind)</t>
  </si>
  <si>
    <t>Casual</t>
  </si>
  <si>
    <t>CasualPRT</t>
  </si>
  <si>
    <t>Unit Of Pay Calculators</t>
  </si>
  <si>
    <t>CasualWC</t>
  </si>
  <si>
    <t>UnitsOfPay</t>
  </si>
  <si>
    <t>Time Divisor</t>
  </si>
  <si>
    <t>CasualLoading</t>
  </si>
  <si>
    <t>OncostMultiplier</t>
  </si>
  <si>
    <t>CasualSuper</t>
  </si>
  <si>
    <t>Annual Salary</t>
  </si>
  <si>
    <t>CasualPRTSuper</t>
  </si>
  <si>
    <t>Days</t>
  </si>
  <si>
    <t>-</t>
  </si>
  <si>
    <t>Hours</t>
  </si>
  <si>
    <t>Casual Hours</t>
  </si>
  <si>
    <t>nb. OnCosts are dependant on OncostsExemption Input</t>
  </si>
  <si>
    <t>FTE Fraction (rate per annum); OR</t>
  </si>
  <si>
    <t>Number of Hours (casual)</t>
  </si>
  <si>
    <t>The University of Queensland - Professional Staff Salaries</t>
  </si>
  <si>
    <t>FTE Fraction</t>
  </si>
  <si>
    <t xml:space="preserve">The University of Queensland - Research Academic Staff Salaries </t>
  </si>
  <si>
    <t>LEVEL</t>
  </si>
  <si>
    <t>CLASSIFICATION</t>
  </si>
  <si>
    <t>Salary
Level</t>
  </si>
  <si>
    <t>HDR Student</t>
  </si>
  <si>
    <t>E</t>
  </si>
  <si>
    <t>Professorial Res. Fellow (U Qld)
NHMRC Senior Principal Res. Fellow (NHMRC)</t>
  </si>
  <si>
    <t>D</t>
  </si>
  <si>
    <t>All the classifications in the following group can be appointed to any level of the adjacent salary range.
Principal Res. Fellow (U Qld)
NHMRC Principal Res. Fellow (NHMRC)</t>
  </si>
  <si>
    <t>C</t>
  </si>
  <si>
    <t>All the classifications in each of the following groups can be appointed to any level of the corresponding salary range.
Senior Res. Fellow (U Qld)
NHMRC Senior Res. Fellow (NHMRC)</t>
  </si>
  <si>
    <t>06</t>
  </si>
  <si>
    <t>05</t>
  </si>
  <si>
    <t>B</t>
  </si>
  <si>
    <t>All the classifications in each of the following groups can be appointed to any level of the corresponding salary range.</t>
  </si>
  <si>
    <t>ARC SENIOR RESEARCH ASSOCIATE</t>
  </si>
  <si>
    <t>Res. Fellow (U Qld)</t>
  </si>
  <si>
    <t>Senior Res. Officer Grade 1 (U Qld)</t>
  </si>
  <si>
    <t>NHMRC Res. Fellow (NHMRC)</t>
  </si>
  <si>
    <t>NHMRC Senior Res. Officer (NHMRC)</t>
  </si>
  <si>
    <t>A</t>
  </si>
  <si>
    <t>ARC RESEARCH ASSOCIATE</t>
  </si>
  <si>
    <t>08</t>
  </si>
  <si>
    <t>Res. Officer (U Qld)</t>
  </si>
  <si>
    <t>07</t>
  </si>
  <si>
    <t>NHMRC Research Assistant </t>
  </si>
  <si>
    <t>06**</t>
  </si>
  <si>
    <t xml:space="preserve">Postdoctoral Research Fellows </t>
  </si>
  <si>
    <t>** Entry level for PHD holders</t>
  </si>
  <si>
    <t>Indicative 2023 Fraction FTE Including 28.88% On-Costs</t>
  </si>
  <si>
    <t>Indicative 2024 Fraction FTE Including 28.88% On-Costs</t>
  </si>
  <si>
    <t>Indicative 2025 Fraction FTE Including 28.88% On-Costs</t>
  </si>
  <si>
    <t>Indicative 2026 Fraction FTE Including 28.88% On-Costs</t>
  </si>
  <si>
    <t>Last update:</t>
  </si>
  <si>
    <t>Indicative 2027 Fraction FTE Including 28.88% On-Costs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</si>
</sst>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&quot;$&quot;* #,##0_-;\-&quot;$&quot;* #,##0_-;_-&quot;$&quot;* &quot;-&quot;??_-;_-@_-"/>
    <numFmt numFmtId="166" formatCode="0.000%"/>
    <numFmt numFmtId="167" formatCode="_-* #,##0.00000_-;\-* #,##0.00000_-;_-* &quot;-&quot;??_-;_-@_-"/>
    <numFmt numFmtId="168" formatCode="_-* #,##0.0000_-;\-* #,##0.0000_-;_-* &quot;-&quot;??_-;_-@_-"/>
    <numFmt numFmtId="169" formatCode="0.0%"/>
    <numFmt numFmtId="170" formatCode="_-* #,##0.000000_-;\-* #,##0.0000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Verdana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5" fontId="6" fillId="0" borderId="12" xfId="2" applyNumberFormat="1" applyFont="1" applyBorder="1" applyAlignment="1" applyProtection="1">
      <alignment vertical="top"/>
      <protection hidden="1"/>
    </xf>
    <xf numFmtId="165" fontId="7" fillId="0" borderId="12" xfId="2" applyNumberFormat="1" applyFont="1" applyBorder="1" applyAlignment="1" applyProtection="1">
      <alignment vertical="top"/>
      <protection hidden="1"/>
    </xf>
    <xf numFmtId="44" fontId="7" fillId="0" borderId="0" xfId="2" applyFont="1" applyBorder="1" applyAlignment="1" applyProtection="1">
      <alignment horizontal="center" vertical="center"/>
      <protection locked="0"/>
    </xf>
    <xf numFmtId="9" fontId="7" fillId="0" borderId="0" xfId="3" applyFont="1" applyBorder="1" applyAlignment="1" applyProtection="1">
      <alignment horizontal="center" vertical="center"/>
      <protection locked="0"/>
    </xf>
    <xf numFmtId="165" fontId="8" fillId="0" borderId="12" xfId="2" applyNumberFormat="1" applyFont="1" applyBorder="1" applyAlignment="1" applyProtection="1">
      <alignment vertical="top"/>
      <protection hidden="1"/>
    </xf>
    <xf numFmtId="165" fontId="7" fillId="0" borderId="12" xfId="2" applyNumberFormat="1" applyFont="1" applyFill="1" applyBorder="1" applyAlignment="1" applyProtection="1">
      <alignment vertical="top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14" borderId="13" xfId="0" applyFont="1" applyFill="1" applyBorder="1" applyAlignment="1">
      <alignment horizontal="left"/>
    </xf>
    <xf numFmtId="0" fontId="7" fillId="14" borderId="13" xfId="0" applyFont="1" applyFill="1" applyBorder="1" applyAlignment="1">
      <alignment horizontal="left"/>
    </xf>
    <xf numFmtId="0" fontId="6" fillId="14" borderId="0" xfId="0" applyFont="1" applyFill="1"/>
    <xf numFmtId="0" fontId="7" fillId="14" borderId="0" xfId="0" applyFont="1" applyFill="1"/>
    <xf numFmtId="0" fontId="6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Alignment="1">
      <alignment vertical="top"/>
    </xf>
    <xf numFmtId="0" fontId="6" fillId="0" borderId="15" xfId="0" applyFont="1" applyBorder="1" applyAlignment="1">
      <alignment horizontal="left" vertical="top"/>
    </xf>
    <xf numFmtId="0" fontId="7" fillId="0" borderId="15" xfId="0" applyFont="1" applyBorder="1" applyAlignment="1">
      <alignment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left" vertical="top"/>
    </xf>
    <xf numFmtId="0" fontId="7" fillId="0" borderId="16" xfId="0" applyFont="1" applyBorder="1" applyAlignment="1">
      <alignment vertical="top"/>
    </xf>
    <xf numFmtId="166" fontId="7" fillId="0" borderId="16" xfId="3" applyNumberFormat="1" applyFont="1" applyBorder="1" applyAlignment="1" applyProtection="1">
      <alignment vertical="top"/>
    </xf>
    <xf numFmtId="0" fontId="7" fillId="0" borderId="12" xfId="0" applyFont="1" applyBorder="1" applyAlignment="1">
      <alignment vertical="top"/>
    </xf>
    <xf numFmtId="166" fontId="7" fillId="0" borderId="12" xfId="3" applyNumberFormat="1" applyFont="1" applyBorder="1" applyAlignment="1" applyProtection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14" borderId="12" xfId="0" applyFont="1" applyFill="1" applyBorder="1" applyAlignment="1">
      <alignment horizontal="left"/>
    </xf>
    <xf numFmtId="0" fontId="6" fillId="14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9" fillId="0" borderId="0" xfId="0" applyFont="1"/>
    <xf numFmtId="166" fontId="6" fillId="0" borderId="14" xfId="3" applyNumberFormat="1" applyFont="1" applyBorder="1" applyAlignment="1" applyProtection="1">
      <alignment vertical="top"/>
    </xf>
    <xf numFmtId="10" fontId="7" fillId="0" borderId="0" xfId="0" applyNumberFormat="1" applyFont="1" applyAlignment="1">
      <alignment vertical="top"/>
    </xf>
    <xf numFmtId="0" fontId="7" fillId="0" borderId="0" xfId="0" quotePrefix="1" applyFont="1" applyAlignment="1">
      <alignment vertical="top"/>
    </xf>
    <xf numFmtId="0" fontId="6" fillId="14" borderId="0" xfId="0" applyFont="1" applyFill="1" applyAlignment="1">
      <alignment horizontal="left"/>
    </xf>
    <xf numFmtId="0" fontId="6" fillId="14" borderId="0" xfId="0" applyFont="1" applyFill="1" applyAlignment="1">
      <alignment horizontal="left" vertical="top"/>
    </xf>
    <xf numFmtId="14" fontId="7" fillId="0" borderId="12" xfId="0" applyNumberFormat="1" applyFont="1" applyBorder="1" applyAlignment="1">
      <alignment horizontal="left" vertical="top"/>
    </xf>
    <xf numFmtId="167" fontId="7" fillId="15" borderId="12" xfId="1" applyNumberFormat="1" applyFont="1" applyFill="1" applyBorder="1" applyAlignment="1" applyProtection="1">
      <alignment horizontal="left" vertical="top"/>
    </xf>
    <xf numFmtId="0" fontId="10" fillId="0" borderId="0" xfId="0" applyFont="1" applyAlignment="1">
      <alignment horizontal="left" vertical="top" wrapText="1"/>
    </xf>
    <xf numFmtId="167" fontId="6" fillId="0" borderId="12" xfId="1" applyNumberFormat="1" applyFont="1" applyBorder="1" applyAlignment="1" applyProtection="1">
      <alignment horizontal="left" vertical="top"/>
    </xf>
    <xf numFmtId="168" fontId="6" fillId="15" borderId="12" xfId="1" applyNumberFormat="1" applyFont="1" applyFill="1" applyBorder="1" applyAlignment="1" applyProtection="1">
      <alignment horizontal="left" vertical="top"/>
    </xf>
    <xf numFmtId="14" fontId="7" fillId="0" borderId="0" xfId="0" applyNumberFormat="1" applyFont="1" applyAlignment="1">
      <alignment horizontal="left" vertical="top"/>
    </xf>
    <xf numFmtId="167" fontId="7" fillId="0" borderId="0" xfId="1" applyNumberFormat="1" applyFont="1" applyBorder="1" applyAlignment="1" applyProtection="1">
      <alignment horizontal="left" vertical="top"/>
    </xf>
    <xf numFmtId="0" fontId="11" fillId="0" borderId="0" xfId="0" applyFont="1" applyAlignment="1">
      <alignment horizontal="left" vertical="top"/>
    </xf>
    <xf numFmtId="166" fontId="7" fillId="0" borderId="0" xfId="3" applyNumberFormat="1" applyFont="1" applyBorder="1" applyAlignment="1" applyProtection="1">
      <alignment vertical="top"/>
    </xf>
    <xf numFmtId="0" fontId="7" fillId="0" borderId="0" xfId="0" applyFont="1" applyAlignment="1">
      <alignment horizontal="center" vertical="top"/>
    </xf>
    <xf numFmtId="43" fontId="7" fillId="0" borderId="0" xfId="1" quotePrefix="1" applyFont="1" applyBorder="1" applyAlignment="1" applyProtection="1">
      <alignment horizontal="left" vertical="top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 vertical="top"/>
    </xf>
    <xf numFmtId="0" fontId="1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2" fontId="13" fillId="16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9" fontId="14" fillId="0" borderId="0" xfId="0" applyNumberFormat="1" applyFont="1" applyAlignment="1">
      <alignment horizontal="left" vertical="center"/>
    </xf>
    <xf numFmtId="49" fontId="3" fillId="0" borderId="0" xfId="0" applyNumberFormat="1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0" fillId="0" borderId="0" xfId="0" applyNumberFormat="1"/>
    <xf numFmtId="0" fontId="13" fillId="6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left" vertical="center" wrapText="1"/>
    </xf>
    <xf numFmtId="49" fontId="16" fillId="17" borderId="23" xfId="0" applyNumberFormat="1" applyFont="1" applyFill="1" applyBorder="1" applyAlignment="1">
      <alignment vertical="center"/>
    </xf>
    <xf numFmtId="164" fontId="4" fillId="17" borderId="8" xfId="0" applyNumberFormat="1" applyFont="1" applyFill="1" applyBorder="1"/>
    <xf numFmtId="0" fontId="13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left" vertical="center" wrapText="1"/>
    </xf>
    <xf numFmtId="49" fontId="16" fillId="2" borderId="24" xfId="0" applyNumberFormat="1" applyFont="1" applyFill="1" applyBorder="1" applyAlignment="1">
      <alignment vertical="center"/>
    </xf>
    <xf numFmtId="164" fontId="4" fillId="18" borderId="6" xfId="0" applyNumberFormat="1" applyFont="1" applyFill="1" applyBorder="1"/>
    <xf numFmtId="0" fontId="13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/>
    </xf>
    <xf numFmtId="0" fontId="16" fillId="3" borderId="26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vertical="top" wrapText="1"/>
    </xf>
    <xf numFmtId="0" fontId="13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vertical="top"/>
    </xf>
    <xf numFmtId="0" fontId="13" fillId="4" borderId="25" xfId="0" applyFont="1" applyFill="1" applyBorder="1" applyAlignment="1">
      <alignment horizontal="center"/>
    </xf>
    <xf numFmtId="0" fontId="16" fillId="4" borderId="26" xfId="0" applyFont="1" applyFill="1" applyBorder="1" applyAlignment="1">
      <alignment vertical="top"/>
    </xf>
    <xf numFmtId="0" fontId="13" fillId="5" borderId="21" xfId="0" applyFont="1" applyFill="1" applyBorder="1" applyAlignment="1">
      <alignment horizontal="center"/>
    </xf>
    <xf numFmtId="0" fontId="16" fillId="5" borderId="22" xfId="0" applyFont="1" applyFill="1" applyBorder="1" applyAlignment="1">
      <alignment vertical="center" wrapText="1"/>
    </xf>
    <xf numFmtId="49" fontId="16" fillId="22" borderId="23" xfId="0" applyNumberFormat="1" applyFont="1" applyFill="1" applyBorder="1" applyAlignment="1">
      <alignment vertical="center"/>
    </xf>
    <xf numFmtId="0" fontId="13" fillId="5" borderId="27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 wrapText="1"/>
    </xf>
    <xf numFmtId="0" fontId="16" fillId="5" borderId="0" xfId="0" applyFont="1" applyFill="1"/>
    <xf numFmtId="0" fontId="13" fillId="6" borderId="27" xfId="0" applyFont="1" applyFill="1" applyBorder="1" applyAlignment="1">
      <alignment horizontal="center"/>
    </xf>
    <xf numFmtId="0" fontId="16" fillId="6" borderId="28" xfId="0" applyFont="1" applyFill="1" applyBorder="1" applyAlignment="1">
      <alignment vertical="center" wrapText="1"/>
    </xf>
    <xf numFmtId="0" fontId="16" fillId="6" borderId="28" xfId="0" applyFont="1" applyFill="1" applyBorder="1" applyAlignment="1">
      <alignment vertical="center"/>
    </xf>
    <xf numFmtId="0" fontId="13" fillId="6" borderId="32" xfId="0" applyFont="1" applyFill="1" applyBorder="1" applyAlignment="1">
      <alignment horizontal="center"/>
    </xf>
    <xf numFmtId="0" fontId="16" fillId="6" borderId="30" xfId="0" applyFont="1" applyFill="1" applyBorder="1" applyAlignment="1">
      <alignment vertical="center"/>
    </xf>
    <xf numFmtId="167" fontId="19" fillId="0" borderId="0" xfId="1" applyNumberFormat="1" applyFont="1" applyBorder="1" applyAlignment="1" applyProtection="1">
      <alignment horizontal="left" vertical="top"/>
    </xf>
    <xf numFmtId="166" fontId="19" fillId="0" borderId="0" xfId="3" applyNumberFormat="1" applyFont="1" applyBorder="1" applyAlignment="1" applyProtection="1">
      <alignment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14" borderId="0" xfId="0" applyFont="1" applyFill="1" applyAlignment="1">
      <alignment horizontal="left"/>
    </xf>
    <xf numFmtId="0" fontId="19" fillId="14" borderId="0" xfId="0" applyFont="1" applyFill="1" applyAlignment="1">
      <alignment horizontal="left"/>
    </xf>
    <xf numFmtId="0" fontId="18" fillId="14" borderId="0" xfId="0" applyFont="1" applyFill="1"/>
    <xf numFmtId="0" fontId="19" fillId="14" borderId="0" xfId="0" applyFont="1" applyFill="1"/>
    <xf numFmtId="0" fontId="19" fillId="0" borderId="0" xfId="0" applyFont="1" applyAlignment="1">
      <alignment horizontal="left" vertical="top"/>
    </xf>
    <xf numFmtId="0" fontId="19" fillId="0" borderId="0" xfId="0" applyFo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/>
    <xf numFmtId="166" fontId="18" fillId="0" borderId="0" xfId="3" applyNumberFormat="1" applyFont="1" applyBorder="1" applyAlignment="1" applyProtection="1">
      <alignment vertical="top"/>
    </xf>
    <xf numFmtId="10" fontId="19" fillId="0" borderId="0" xfId="0" applyNumberFormat="1" applyFont="1" applyAlignment="1">
      <alignment vertical="top"/>
    </xf>
    <xf numFmtId="0" fontId="19" fillId="0" borderId="0" xfId="0" quotePrefix="1" applyFont="1" applyAlignment="1">
      <alignment vertical="top"/>
    </xf>
    <xf numFmtId="0" fontId="18" fillId="14" borderId="0" xfId="0" applyFont="1" applyFill="1" applyAlignment="1">
      <alignment horizontal="left" vertical="top"/>
    </xf>
    <xf numFmtId="14" fontId="19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67" fontId="18" fillId="0" borderId="0" xfId="1" applyNumberFormat="1" applyFont="1" applyBorder="1" applyAlignment="1" applyProtection="1">
      <alignment horizontal="left" vertical="top"/>
    </xf>
    <xf numFmtId="0" fontId="22" fillId="0" borderId="0" xfId="0" applyFont="1" applyAlignment="1">
      <alignment horizontal="left" vertical="top"/>
    </xf>
    <xf numFmtId="170" fontId="7" fillId="15" borderId="12" xfId="1" applyNumberFormat="1" applyFont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165" fontId="7" fillId="0" borderId="12" xfId="2" applyNumberFormat="1" applyFont="1" applyBorder="1" applyAlignment="1" applyProtection="1">
      <alignment vertical="top"/>
      <protection locked="0"/>
    </xf>
    <xf numFmtId="165" fontId="7" fillId="0" borderId="12" xfId="2" applyNumberFormat="1" applyFont="1" applyFill="1" applyBorder="1" applyAlignment="1" applyProtection="1">
      <alignment vertical="top"/>
    </xf>
    <xf numFmtId="49" fontId="16" fillId="19" borderId="8" xfId="0" applyNumberFormat="1" applyFont="1" applyFill="1" applyBorder="1" applyAlignment="1">
      <alignment vertical="center"/>
    </xf>
    <xf numFmtId="49" fontId="16" fillId="19" borderId="10" xfId="0" applyNumberFormat="1" applyFont="1" applyFill="1" applyBorder="1" applyAlignment="1">
      <alignment vertical="center"/>
    </xf>
    <xf numFmtId="49" fontId="16" fillId="19" borderId="26" xfId="0" applyNumberFormat="1" applyFont="1" applyFill="1" applyBorder="1" applyAlignment="1">
      <alignment vertical="center"/>
    </xf>
    <xf numFmtId="49" fontId="16" fillId="20" borderId="8" xfId="0" applyNumberFormat="1" applyFont="1" applyFill="1" applyBorder="1" applyAlignment="1">
      <alignment vertical="center"/>
    </xf>
    <xf numFmtId="49" fontId="16" fillId="20" borderId="10" xfId="0" applyNumberFormat="1" applyFont="1" applyFill="1" applyBorder="1" applyAlignment="1">
      <alignment vertical="center"/>
    </xf>
    <xf numFmtId="49" fontId="16" fillId="20" borderId="26" xfId="0" applyNumberFormat="1" applyFont="1" applyFill="1" applyBorder="1" applyAlignment="1">
      <alignment vertical="center"/>
    </xf>
    <xf numFmtId="49" fontId="16" fillId="22" borderId="29" xfId="0" applyNumberFormat="1" applyFont="1" applyFill="1" applyBorder="1" applyAlignment="1">
      <alignment vertical="center"/>
    </xf>
    <xf numFmtId="49" fontId="16" fillId="22" borderId="31" xfId="0" applyNumberFormat="1" applyFont="1" applyFill="1" applyBorder="1" applyAlignment="1">
      <alignment vertical="center"/>
    </xf>
    <xf numFmtId="49" fontId="16" fillId="17" borderId="29" xfId="0" applyNumberFormat="1" applyFont="1" applyFill="1" applyBorder="1" applyAlignment="1">
      <alignment vertical="center"/>
    </xf>
    <xf numFmtId="49" fontId="16" fillId="17" borderId="33" xfId="0" applyNumberFormat="1" applyFont="1" applyFill="1" applyBorder="1" applyAlignment="1">
      <alignment vertical="center"/>
    </xf>
    <xf numFmtId="164" fontId="4" fillId="19" borderId="35" xfId="0" applyNumberFormat="1" applyFont="1" applyFill="1" applyBorder="1"/>
    <xf numFmtId="164" fontId="4" fillId="19" borderId="36" xfId="0" applyNumberFormat="1" applyFont="1" applyFill="1" applyBorder="1"/>
    <xf numFmtId="164" fontId="4" fillId="19" borderId="37" xfId="0" applyNumberFormat="1" applyFont="1" applyFill="1" applyBorder="1"/>
    <xf numFmtId="164" fontId="4" fillId="20" borderId="35" xfId="0" applyNumberFormat="1" applyFont="1" applyFill="1" applyBorder="1"/>
    <xf numFmtId="164" fontId="4" fillId="20" borderId="36" xfId="0" applyNumberFormat="1" applyFont="1" applyFill="1" applyBorder="1"/>
    <xf numFmtId="164" fontId="4" fillId="20" borderId="37" xfId="0" applyNumberFormat="1" applyFont="1" applyFill="1" applyBorder="1"/>
    <xf numFmtId="164" fontId="4" fillId="22" borderId="35" xfId="0" applyNumberFormat="1" applyFont="1" applyFill="1" applyBorder="1"/>
    <xf numFmtId="164" fontId="4" fillId="22" borderId="36" xfId="0" applyNumberFormat="1" applyFont="1" applyFill="1" applyBorder="1"/>
    <xf numFmtId="164" fontId="4" fillId="22" borderId="37" xfId="0" applyNumberFormat="1" applyFont="1" applyFill="1" applyBorder="1"/>
    <xf numFmtId="164" fontId="4" fillId="17" borderId="35" xfId="0" applyNumberFormat="1" applyFont="1" applyFill="1" applyBorder="1"/>
    <xf numFmtId="164" fontId="4" fillId="17" borderId="36" xfId="0" applyNumberFormat="1" applyFont="1" applyFill="1" applyBorder="1"/>
    <xf numFmtId="164" fontId="4" fillId="17" borderId="37" xfId="0" applyNumberFormat="1" applyFont="1" applyFill="1" applyBorder="1"/>
    <xf numFmtId="49" fontId="3" fillId="2" borderId="23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horizontal="center"/>
    </xf>
    <xf numFmtId="49" fontId="4" fillId="19" borderId="23" xfId="0" applyNumberFormat="1" applyFont="1" applyFill="1" applyBorder="1" applyAlignment="1">
      <alignment horizontal="center"/>
    </xf>
    <xf numFmtId="49" fontId="4" fillId="3" borderId="33" xfId="0" applyNumberFormat="1" applyFont="1" applyFill="1" applyBorder="1" applyAlignment="1">
      <alignment horizontal="center"/>
    </xf>
    <xf numFmtId="49" fontId="4" fillId="20" borderId="23" xfId="0" applyNumberFormat="1" applyFont="1" applyFill="1" applyBorder="1" applyAlignment="1">
      <alignment horizontal="center"/>
    </xf>
    <xf numFmtId="49" fontId="4" fillId="4" borderId="29" xfId="0" applyNumberFormat="1" applyFont="1" applyFill="1" applyBorder="1" applyAlignment="1">
      <alignment horizontal="center"/>
    </xf>
    <xf numFmtId="49" fontId="4" fillId="4" borderId="33" xfId="0" applyNumberFormat="1" applyFont="1" applyFill="1" applyBorder="1" applyAlignment="1">
      <alignment horizontal="center"/>
    </xf>
    <xf numFmtId="49" fontId="4" fillId="22" borderId="23" xfId="0" applyNumberFormat="1" applyFont="1" applyFill="1" applyBorder="1" applyAlignment="1">
      <alignment horizontal="center"/>
    </xf>
    <xf numFmtId="49" fontId="4" fillId="5" borderId="29" xfId="0" applyNumberFormat="1" applyFont="1" applyFill="1" applyBorder="1" applyAlignment="1">
      <alignment horizontal="center"/>
    </xf>
    <xf numFmtId="49" fontId="4" fillId="5" borderId="33" xfId="0" applyNumberFormat="1" applyFont="1" applyFill="1" applyBorder="1" applyAlignment="1">
      <alignment horizontal="center"/>
    </xf>
    <xf numFmtId="49" fontId="4" fillId="17" borderId="23" xfId="0" applyNumberFormat="1" applyFont="1" applyFill="1" applyBorder="1" applyAlignment="1">
      <alignment horizontal="center"/>
    </xf>
    <xf numFmtId="49" fontId="4" fillId="6" borderId="29" xfId="0" applyNumberFormat="1" applyFont="1" applyFill="1" applyBorder="1" applyAlignment="1">
      <alignment horizontal="center"/>
    </xf>
    <xf numFmtId="49" fontId="4" fillId="6" borderId="33" xfId="0" applyNumberFormat="1" applyFont="1" applyFill="1" applyBorder="1" applyAlignment="1">
      <alignment horizontal="center"/>
    </xf>
    <xf numFmtId="49" fontId="4" fillId="23" borderId="23" xfId="0" applyNumberFormat="1" applyFont="1" applyFill="1" applyBorder="1" applyAlignment="1">
      <alignment horizontal="center"/>
    </xf>
    <xf numFmtId="49" fontId="4" fillId="7" borderId="29" xfId="0" applyNumberFormat="1" applyFont="1" applyFill="1" applyBorder="1" applyAlignment="1">
      <alignment horizontal="center"/>
    </xf>
    <xf numFmtId="49" fontId="4" fillId="7" borderId="33" xfId="0" applyNumberFormat="1" applyFont="1" applyFill="1" applyBorder="1" applyAlignment="1">
      <alignment horizontal="center"/>
    </xf>
    <xf numFmtId="49" fontId="4" fillId="9" borderId="23" xfId="0" applyNumberFormat="1" applyFont="1" applyFill="1" applyBorder="1" applyAlignment="1">
      <alignment horizontal="center"/>
    </xf>
    <xf numFmtId="49" fontId="4" fillId="8" borderId="29" xfId="0" applyNumberFormat="1" applyFont="1" applyFill="1" applyBorder="1" applyAlignment="1">
      <alignment horizontal="center"/>
    </xf>
    <xf numFmtId="49" fontId="4" fillId="8" borderId="33" xfId="0" applyNumberFormat="1" applyFont="1" applyFill="1" applyBorder="1" applyAlignment="1">
      <alignment horizontal="center"/>
    </xf>
    <xf numFmtId="49" fontId="4" fillId="11" borderId="23" xfId="0" applyNumberFormat="1" applyFont="1" applyFill="1" applyBorder="1" applyAlignment="1">
      <alignment horizontal="center"/>
    </xf>
    <xf numFmtId="49" fontId="4" fillId="10" borderId="29" xfId="0" applyNumberFormat="1" applyFont="1" applyFill="1" applyBorder="1" applyAlignment="1">
      <alignment horizontal="center"/>
    </xf>
    <xf numFmtId="49" fontId="4" fillId="10" borderId="33" xfId="0" applyNumberFormat="1" applyFont="1" applyFill="1" applyBorder="1" applyAlignment="1">
      <alignment horizontal="center"/>
    </xf>
    <xf numFmtId="49" fontId="4" fillId="13" borderId="23" xfId="0" applyNumberFormat="1" applyFont="1" applyFill="1" applyBorder="1" applyAlignment="1">
      <alignment horizontal="center"/>
    </xf>
    <xf numFmtId="49" fontId="4" fillId="13" borderId="29" xfId="0" applyNumberFormat="1" applyFont="1" applyFill="1" applyBorder="1" applyAlignment="1">
      <alignment horizontal="center"/>
    </xf>
    <xf numFmtId="49" fontId="4" fillId="13" borderId="33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right" vertical="center" indent="2"/>
    </xf>
    <xf numFmtId="164" fontId="3" fillId="2" borderId="39" xfId="0" applyNumberFormat="1" applyFont="1" applyFill="1" applyBorder="1" applyAlignment="1">
      <alignment horizontal="right" vertical="center" indent="2"/>
    </xf>
    <xf numFmtId="164" fontId="3" fillId="2" borderId="40" xfId="0" applyNumberFormat="1" applyFont="1" applyFill="1" applyBorder="1" applyAlignment="1">
      <alignment horizontal="right" vertical="center" indent="2"/>
    </xf>
    <xf numFmtId="164" fontId="3" fillId="19" borderId="38" xfId="0" applyNumberFormat="1" applyFont="1" applyFill="1" applyBorder="1" applyAlignment="1">
      <alignment horizontal="right" vertical="center" indent="2"/>
    </xf>
    <xf numFmtId="164" fontId="3" fillId="19" borderId="40" xfId="0" applyNumberFormat="1" applyFont="1" applyFill="1" applyBorder="1" applyAlignment="1">
      <alignment horizontal="right" vertical="center" indent="2"/>
    </xf>
    <xf numFmtId="164" fontId="3" fillId="20" borderId="38" xfId="0" applyNumberFormat="1" applyFont="1" applyFill="1" applyBorder="1" applyAlignment="1">
      <alignment horizontal="right" vertical="center" indent="2"/>
    </xf>
    <xf numFmtId="164" fontId="3" fillId="20" borderId="39" xfId="0" applyNumberFormat="1" applyFont="1" applyFill="1" applyBorder="1" applyAlignment="1">
      <alignment horizontal="right" vertical="center" indent="2"/>
    </xf>
    <xf numFmtId="164" fontId="3" fillId="20" borderId="40" xfId="0" applyNumberFormat="1" applyFont="1" applyFill="1" applyBorder="1" applyAlignment="1">
      <alignment horizontal="right" vertical="center" indent="2"/>
    </xf>
    <xf numFmtId="164" fontId="3" fillId="22" borderId="38" xfId="0" applyNumberFormat="1" applyFont="1" applyFill="1" applyBorder="1" applyAlignment="1">
      <alignment horizontal="right" vertical="center" indent="2"/>
    </xf>
    <xf numFmtId="164" fontId="3" fillId="22" borderId="39" xfId="0" applyNumberFormat="1" applyFont="1" applyFill="1" applyBorder="1" applyAlignment="1">
      <alignment horizontal="right" vertical="center" indent="2"/>
    </xf>
    <xf numFmtId="164" fontId="3" fillId="22" borderId="40" xfId="0" applyNumberFormat="1" applyFont="1" applyFill="1" applyBorder="1" applyAlignment="1">
      <alignment horizontal="right" vertical="center" indent="2"/>
    </xf>
    <xf numFmtId="164" fontId="3" fillId="17" borderId="38" xfId="0" applyNumberFormat="1" applyFont="1" applyFill="1" applyBorder="1" applyAlignment="1">
      <alignment horizontal="right" vertical="center" indent="2"/>
    </xf>
    <xf numFmtId="164" fontId="3" fillId="17" borderId="39" xfId="0" applyNumberFormat="1" applyFont="1" applyFill="1" applyBorder="1" applyAlignment="1">
      <alignment horizontal="right" vertical="center" indent="2"/>
    </xf>
    <xf numFmtId="164" fontId="3" fillId="17" borderId="40" xfId="0" applyNumberFormat="1" applyFont="1" applyFill="1" applyBorder="1" applyAlignment="1">
      <alignment horizontal="right" vertical="center" indent="2"/>
    </xf>
    <xf numFmtId="164" fontId="3" fillId="23" borderId="38" xfId="0" applyNumberFormat="1" applyFont="1" applyFill="1" applyBorder="1" applyAlignment="1">
      <alignment horizontal="right" vertical="center" indent="2"/>
    </xf>
    <xf numFmtId="164" fontId="3" fillId="23" borderId="39" xfId="0" applyNumberFormat="1" applyFont="1" applyFill="1" applyBorder="1" applyAlignment="1">
      <alignment horizontal="right" vertical="center" indent="2"/>
    </xf>
    <xf numFmtId="164" fontId="3" fillId="23" borderId="40" xfId="0" applyNumberFormat="1" applyFont="1" applyFill="1" applyBorder="1" applyAlignment="1">
      <alignment horizontal="right" vertical="center" indent="2"/>
    </xf>
    <xf numFmtId="164" fontId="3" fillId="9" borderId="38" xfId="0" applyNumberFormat="1" applyFont="1" applyFill="1" applyBorder="1" applyAlignment="1">
      <alignment horizontal="right" vertical="center" indent="2"/>
    </xf>
    <xf numFmtId="164" fontId="3" fillId="9" borderId="39" xfId="0" applyNumberFormat="1" applyFont="1" applyFill="1" applyBorder="1" applyAlignment="1">
      <alignment horizontal="right" vertical="center" indent="2"/>
    </xf>
    <xf numFmtId="164" fontId="3" fillId="9" borderId="40" xfId="0" applyNumberFormat="1" applyFont="1" applyFill="1" applyBorder="1" applyAlignment="1">
      <alignment horizontal="right" vertical="center" indent="2"/>
    </xf>
    <xf numFmtId="164" fontId="3" fillId="11" borderId="38" xfId="0" applyNumberFormat="1" applyFont="1" applyFill="1" applyBorder="1" applyAlignment="1">
      <alignment horizontal="right" vertical="center" indent="2"/>
    </xf>
    <xf numFmtId="164" fontId="3" fillId="11" borderId="39" xfId="0" applyNumberFormat="1" applyFont="1" applyFill="1" applyBorder="1" applyAlignment="1">
      <alignment horizontal="right" vertical="center" indent="2"/>
    </xf>
    <xf numFmtId="164" fontId="3" fillId="11" borderId="40" xfId="0" applyNumberFormat="1" applyFont="1" applyFill="1" applyBorder="1" applyAlignment="1">
      <alignment horizontal="right" vertical="center" indent="2"/>
    </xf>
    <xf numFmtId="164" fontId="3" fillId="13" borderId="38" xfId="0" applyNumberFormat="1" applyFont="1" applyFill="1" applyBorder="1" applyAlignment="1">
      <alignment horizontal="right" vertical="center" indent="2"/>
    </xf>
    <xf numFmtId="164" fontId="3" fillId="13" borderId="39" xfId="0" applyNumberFormat="1" applyFont="1" applyFill="1" applyBorder="1" applyAlignment="1">
      <alignment horizontal="right" vertical="center" indent="2"/>
    </xf>
    <xf numFmtId="164" fontId="3" fillId="13" borderId="40" xfId="0" applyNumberFormat="1" applyFont="1" applyFill="1" applyBorder="1" applyAlignment="1">
      <alignment horizontal="right" vertical="center" indent="2"/>
    </xf>
    <xf numFmtId="164" fontId="3" fillId="2" borderId="7" xfId="0" applyNumberFormat="1" applyFont="1" applyFill="1" applyBorder="1" applyAlignment="1">
      <alignment horizontal="right" vertical="center" indent="2"/>
    </xf>
    <xf numFmtId="164" fontId="3" fillId="2" borderId="35" xfId="0" applyNumberFormat="1" applyFont="1" applyFill="1" applyBorder="1" applyAlignment="1">
      <alignment horizontal="right" vertical="center" indent="2"/>
    </xf>
    <xf numFmtId="164" fontId="3" fillId="2" borderId="9" xfId="0" applyNumberFormat="1" applyFont="1" applyFill="1" applyBorder="1" applyAlignment="1">
      <alignment horizontal="right" vertical="center" indent="2"/>
    </xf>
    <xf numFmtId="164" fontId="3" fillId="2" borderId="36" xfId="0" applyNumberFormat="1" applyFont="1" applyFill="1" applyBorder="1" applyAlignment="1">
      <alignment horizontal="right" vertical="center" indent="2"/>
    </xf>
    <xf numFmtId="164" fontId="3" fillId="2" borderId="11" xfId="0" applyNumberFormat="1" applyFont="1" applyFill="1" applyBorder="1" applyAlignment="1">
      <alignment horizontal="right" vertical="center" indent="2"/>
    </xf>
    <xf numFmtId="164" fontId="3" fillId="2" borderId="37" xfId="0" applyNumberFormat="1" applyFont="1" applyFill="1" applyBorder="1" applyAlignment="1">
      <alignment horizontal="right" vertical="center" indent="2"/>
    </xf>
    <xf numFmtId="164" fontId="3" fillId="19" borderId="7" xfId="0" applyNumberFormat="1" applyFont="1" applyFill="1" applyBorder="1" applyAlignment="1">
      <alignment horizontal="right" vertical="center" indent="2"/>
    </xf>
    <xf numFmtId="164" fontId="3" fillId="19" borderId="35" xfId="0" applyNumberFormat="1" applyFont="1" applyFill="1" applyBorder="1" applyAlignment="1">
      <alignment horizontal="right" vertical="center" indent="2"/>
    </xf>
    <xf numFmtId="164" fontId="3" fillId="19" borderId="11" xfId="0" applyNumberFormat="1" applyFont="1" applyFill="1" applyBorder="1" applyAlignment="1">
      <alignment horizontal="right" vertical="center" indent="2"/>
    </xf>
    <xf numFmtId="164" fontId="3" fillId="19" borderId="37" xfId="0" applyNumberFormat="1" applyFont="1" applyFill="1" applyBorder="1" applyAlignment="1">
      <alignment horizontal="right" vertical="center" indent="2"/>
    </xf>
    <xf numFmtId="164" fontId="3" fillId="20" borderId="7" xfId="0" applyNumberFormat="1" applyFont="1" applyFill="1" applyBorder="1" applyAlignment="1">
      <alignment horizontal="right" vertical="center" indent="2"/>
    </xf>
    <xf numFmtId="164" fontId="3" fillId="20" borderId="35" xfId="0" applyNumberFormat="1" applyFont="1" applyFill="1" applyBorder="1" applyAlignment="1">
      <alignment horizontal="right" vertical="center" indent="2"/>
    </xf>
    <xf numFmtId="164" fontId="3" fillId="20" borderId="9" xfId="0" applyNumberFormat="1" applyFont="1" applyFill="1" applyBorder="1" applyAlignment="1">
      <alignment horizontal="right" vertical="center" indent="2"/>
    </xf>
    <xf numFmtId="164" fontId="3" fillId="20" borderId="36" xfId="0" applyNumberFormat="1" applyFont="1" applyFill="1" applyBorder="1" applyAlignment="1">
      <alignment horizontal="right" vertical="center" indent="2"/>
    </xf>
    <xf numFmtId="164" fontId="3" fillId="20" borderId="11" xfId="0" applyNumberFormat="1" applyFont="1" applyFill="1" applyBorder="1" applyAlignment="1">
      <alignment horizontal="right" vertical="center" indent="2"/>
    </xf>
    <xf numFmtId="164" fontId="3" fillId="20" borderId="37" xfId="0" applyNumberFormat="1" applyFont="1" applyFill="1" applyBorder="1" applyAlignment="1">
      <alignment horizontal="right" vertical="center" indent="2"/>
    </xf>
    <xf numFmtId="164" fontId="3" fillId="22" borderId="7" xfId="0" applyNumberFormat="1" applyFont="1" applyFill="1" applyBorder="1" applyAlignment="1">
      <alignment horizontal="right" vertical="center" indent="2"/>
    </xf>
    <xf numFmtId="164" fontId="3" fillId="22" borderId="35" xfId="0" applyNumberFormat="1" applyFont="1" applyFill="1" applyBorder="1" applyAlignment="1">
      <alignment horizontal="right" vertical="center" indent="2"/>
    </xf>
    <xf numFmtId="164" fontId="3" fillId="22" borderId="9" xfId="0" applyNumberFormat="1" applyFont="1" applyFill="1" applyBorder="1" applyAlignment="1">
      <alignment horizontal="right" vertical="center" indent="2"/>
    </xf>
    <xf numFmtId="164" fontId="3" fillId="22" borderId="36" xfId="0" applyNumberFormat="1" applyFont="1" applyFill="1" applyBorder="1" applyAlignment="1">
      <alignment horizontal="right" vertical="center" indent="2"/>
    </xf>
    <xf numFmtId="164" fontId="3" fillId="22" borderId="11" xfId="0" applyNumberFormat="1" applyFont="1" applyFill="1" applyBorder="1" applyAlignment="1">
      <alignment horizontal="right" vertical="center" indent="2"/>
    </xf>
    <xf numFmtId="164" fontId="3" fillId="22" borderId="37" xfId="0" applyNumberFormat="1" applyFont="1" applyFill="1" applyBorder="1" applyAlignment="1">
      <alignment horizontal="right" vertical="center" indent="2"/>
    </xf>
    <xf numFmtId="164" fontId="3" fillId="17" borderId="7" xfId="0" applyNumberFormat="1" applyFont="1" applyFill="1" applyBorder="1" applyAlignment="1">
      <alignment horizontal="right" vertical="center" indent="2"/>
    </xf>
    <xf numFmtId="164" fontId="3" fillId="17" borderId="35" xfId="0" applyNumberFormat="1" applyFont="1" applyFill="1" applyBorder="1" applyAlignment="1">
      <alignment horizontal="right" vertical="center" indent="2"/>
    </xf>
    <xf numFmtId="164" fontId="3" fillId="17" borderId="9" xfId="0" applyNumberFormat="1" applyFont="1" applyFill="1" applyBorder="1" applyAlignment="1">
      <alignment horizontal="right" vertical="center" indent="2"/>
    </xf>
    <xf numFmtId="164" fontId="3" fillId="17" borderId="36" xfId="0" applyNumberFormat="1" applyFont="1" applyFill="1" applyBorder="1" applyAlignment="1">
      <alignment horizontal="right" vertical="center" indent="2"/>
    </xf>
    <xf numFmtId="164" fontId="3" fillId="17" borderId="11" xfId="0" applyNumberFormat="1" applyFont="1" applyFill="1" applyBorder="1" applyAlignment="1">
      <alignment horizontal="right" vertical="center" indent="2"/>
    </xf>
    <xf numFmtId="164" fontId="3" fillId="17" borderId="37" xfId="0" applyNumberFormat="1" applyFont="1" applyFill="1" applyBorder="1" applyAlignment="1">
      <alignment horizontal="right" vertical="center" indent="2"/>
    </xf>
    <xf numFmtId="164" fontId="3" fillId="23" borderId="7" xfId="0" applyNumberFormat="1" applyFont="1" applyFill="1" applyBorder="1" applyAlignment="1">
      <alignment horizontal="right" vertical="center" indent="2"/>
    </xf>
    <xf numFmtId="164" fontId="3" fillId="23" borderId="35" xfId="0" applyNumberFormat="1" applyFont="1" applyFill="1" applyBorder="1" applyAlignment="1">
      <alignment horizontal="right" vertical="center" indent="2"/>
    </xf>
    <xf numFmtId="164" fontId="3" fillId="23" borderId="9" xfId="0" applyNumberFormat="1" applyFont="1" applyFill="1" applyBorder="1" applyAlignment="1">
      <alignment horizontal="right" vertical="center" indent="2"/>
    </xf>
    <xf numFmtId="164" fontId="3" fillId="23" borderId="36" xfId="0" applyNumberFormat="1" applyFont="1" applyFill="1" applyBorder="1" applyAlignment="1">
      <alignment horizontal="right" vertical="center" indent="2"/>
    </xf>
    <xf numFmtId="164" fontId="3" fillId="23" borderId="11" xfId="0" applyNumberFormat="1" applyFont="1" applyFill="1" applyBorder="1" applyAlignment="1">
      <alignment horizontal="right" vertical="center" indent="2"/>
    </xf>
    <xf numFmtId="164" fontId="3" fillId="23" borderId="37" xfId="0" applyNumberFormat="1" applyFont="1" applyFill="1" applyBorder="1" applyAlignment="1">
      <alignment horizontal="right" vertical="center" indent="2"/>
    </xf>
    <xf numFmtId="164" fontId="3" fillId="9" borderId="7" xfId="0" applyNumberFormat="1" applyFont="1" applyFill="1" applyBorder="1" applyAlignment="1">
      <alignment horizontal="right" vertical="center" indent="2"/>
    </xf>
    <xf numFmtId="164" fontId="3" fillId="9" borderId="35" xfId="0" applyNumberFormat="1" applyFont="1" applyFill="1" applyBorder="1" applyAlignment="1">
      <alignment horizontal="right" vertical="center" indent="2"/>
    </xf>
    <xf numFmtId="164" fontId="3" fillId="9" borderId="9" xfId="0" applyNumberFormat="1" applyFont="1" applyFill="1" applyBorder="1" applyAlignment="1">
      <alignment horizontal="right" vertical="center" indent="2"/>
    </xf>
    <xf numFmtId="164" fontId="3" fillId="9" borderId="36" xfId="0" applyNumberFormat="1" applyFont="1" applyFill="1" applyBorder="1" applyAlignment="1">
      <alignment horizontal="right" vertical="center" indent="2"/>
    </xf>
    <xf numFmtId="164" fontId="3" fillId="9" borderId="11" xfId="0" applyNumberFormat="1" applyFont="1" applyFill="1" applyBorder="1" applyAlignment="1">
      <alignment horizontal="right" vertical="center" indent="2"/>
    </xf>
    <xf numFmtId="164" fontId="3" fillId="9" borderId="37" xfId="0" applyNumberFormat="1" applyFont="1" applyFill="1" applyBorder="1" applyAlignment="1">
      <alignment horizontal="right" vertical="center" indent="2"/>
    </xf>
    <xf numFmtId="164" fontId="3" fillId="11" borderId="7" xfId="0" applyNumberFormat="1" applyFont="1" applyFill="1" applyBorder="1" applyAlignment="1">
      <alignment horizontal="right" vertical="center" indent="2"/>
    </xf>
    <xf numFmtId="164" fontId="3" fillId="11" borderId="35" xfId="0" applyNumberFormat="1" applyFont="1" applyFill="1" applyBorder="1" applyAlignment="1">
      <alignment horizontal="right" vertical="center" indent="2"/>
    </xf>
    <xf numFmtId="164" fontId="3" fillId="11" borderId="9" xfId="0" applyNumberFormat="1" applyFont="1" applyFill="1" applyBorder="1" applyAlignment="1">
      <alignment horizontal="right" vertical="center" indent="2"/>
    </xf>
    <xf numFmtId="164" fontId="3" fillId="11" borderId="36" xfId="0" applyNumberFormat="1" applyFont="1" applyFill="1" applyBorder="1" applyAlignment="1">
      <alignment horizontal="right" vertical="center" indent="2"/>
    </xf>
    <xf numFmtId="164" fontId="3" fillId="11" borderId="11" xfId="0" applyNumberFormat="1" applyFont="1" applyFill="1" applyBorder="1" applyAlignment="1">
      <alignment horizontal="right" vertical="center" indent="2"/>
    </xf>
    <xf numFmtId="164" fontId="3" fillId="11" borderId="37" xfId="0" applyNumberFormat="1" applyFont="1" applyFill="1" applyBorder="1" applyAlignment="1">
      <alignment horizontal="right" vertical="center" indent="2"/>
    </xf>
    <xf numFmtId="164" fontId="3" fillId="13" borderId="7" xfId="0" applyNumberFormat="1" applyFont="1" applyFill="1" applyBorder="1" applyAlignment="1">
      <alignment horizontal="right" vertical="center" indent="2"/>
    </xf>
    <xf numFmtId="164" fontId="3" fillId="13" borderId="35" xfId="0" applyNumberFormat="1" applyFont="1" applyFill="1" applyBorder="1" applyAlignment="1">
      <alignment horizontal="right" vertical="center" indent="2"/>
    </xf>
    <xf numFmtId="164" fontId="3" fillId="13" borderId="9" xfId="0" applyNumberFormat="1" applyFont="1" applyFill="1" applyBorder="1" applyAlignment="1">
      <alignment horizontal="right" vertical="center" indent="2"/>
    </xf>
    <xf numFmtId="164" fontId="3" fillId="13" borderId="36" xfId="0" applyNumberFormat="1" applyFont="1" applyFill="1" applyBorder="1" applyAlignment="1">
      <alignment horizontal="right" vertical="center" indent="2"/>
    </xf>
    <xf numFmtId="164" fontId="3" fillId="13" borderId="11" xfId="0" applyNumberFormat="1" applyFont="1" applyFill="1" applyBorder="1" applyAlignment="1">
      <alignment horizontal="right" vertical="center" indent="2"/>
    </xf>
    <xf numFmtId="164" fontId="3" fillId="13" borderId="37" xfId="0" applyNumberFormat="1" applyFont="1" applyFill="1" applyBorder="1" applyAlignment="1">
      <alignment horizontal="right" vertical="center" indent="2"/>
    </xf>
    <xf numFmtId="164" fontId="3" fillId="2" borderId="23" xfId="0" applyNumberFormat="1" applyFont="1" applyFill="1" applyBorder="1" applyAlignment="1">
      <alignment horizontal="right" vertical="center" indent="2"/>
    </xf>
    <xf numFmtId="164" fontId="3" fillId="2" borderId="29" xfId="0" applyNumberFormat="1" applyFont="1" applyFill="1" applyBorder="1" applyAlignment="1">
      <alignment horizontal="right" vertical="center" indent="2"/>
    </xf>
    <xf numFmtId="164" fontId="3" fillId="2" borderId="33" xfId="0" applyNumberFormat="1" applyFont="1" applyFill="1" applyBorder="1" applyAlignment="1">
      <alignment horizontal="right" vertical="center" indent="2"/>
    </xf>
    <xf numFmtId="164" fontId="3" fillId="19" borderId="23" xfId="0" applyNumberFormat="1" applyFont="1" applyFill="1" applyBorder="1" applyAlignment="1">
      <alignment horizontal="right" vertical="center" indent="2"/>
    </xf>
    <xf numFmtId="164" fontId="3" fillId="19" borderId="33" xfId="0" applyNumberFormat="1" applyFont="1" applyFill="1" applyBorder="1" applyAlignment="1">
      <alignment horizontal="right" vertical="center" indent="2"/>
    </xf>
    <xf numFmtId="164" fontId="3" fillId="20" borderId="23" xfId="0" applyNumberFormat="1" applyFont="1" applyFill="1" applyBorder="1" applyAlignment="1">
      <alignment horizontal="right" vertical="center" indent="2"/>
    </xf>
    <xf numFmtId="164" fontId="3" fillId="20" borderId="29" xfId="0" applyNumberFormat="1" applyFont="1" applyFill="1" applyBorder="1" applyAlignment="1">
      <alignment horizontal="right" vertical="center" indent="2"/>
    </xf>
    <xf numFmtId="164" fontId="3" fillId="20" borderId="33" xfId="0" applyNumberFormat="1" applyFont="1" applyFill="1" applyBorder="1" applyAlignment="1">
      <alignment horizontal="right" vertical="center" indent="2"/>
    </xf>
    <xf numFmtId="164" fontId="3" fillId="22" borderId="23" xfId="0" applyNumberFormat="1" applyFont="1" applyFill="1" applyBorder="1" applyAlignment="1">
      <alignment horizontal="right" vertical="center" indent="2"/>
    </xf>
    <xf numFmtId="164" fontId="3" fillId="22" borderId="29" xfId="0" applyNumberFormat="1" applyFont="1" applyFill="1" applyBorder="1" applyAlignment="1">
      <alignment horizontal="right" vertical="center" indent="2"/>
    </xf>
    <xf numFmtId="164" fontId="3" fillId="22" borderId="33" xfId="0" applyNumberFormat="1" applyFont="1" applyFill="1" applyBorder="1" applyAlignment="1">
      <alignment horizontal="right" vertical="center" indent="2"/>
    </xf>
    <xf numFmtId="164" fontId="3" fillId="17" borderId="23" xfId="0" applyNumberFormat="1" applyFont="1" applyFill="1" applyBorder="1" applyAlignment="1">
      <alignment horizontal="right" vertical="center" indent="2"/>
    </xf>
    <xf numFmtId="164" fontId="3" fillId="17" borderId="29" xfId="0" applyNumberFormat="1" applyFont="1" applyFill="1" applyBorder="1" applyAlignment="1">
      <alignment horizontal="right" vertical="center" indent="2"/>
    </xf>
    <xf numFmtId="164" fontId="3" fillId="17" borderId="33" xfId="0" applyNumberFormat="1" applyFont="1" applyFill="1" applyBorder="1" applyAlignment="1">
      <alignment horizontal="right" vertical="center" indent="2"/>
    </xf>
    <xf numFmtId="164" fontId="3" fillId="23" borderId="23" xfId="0" applyNumberFormat="1" applyFont="1" applyFill="1" applyBorder="1" applyAlignment="1">
      <alignment horizontal="right" vertical="center" indent="2"/>
    </xf>
    <xf numFmtId="164" fontId="3" fillId="23" borderId="29" xfId="0" applyNumberFormat="1" applyFont="1" applyFill="1" applyBorder="1" applyAlignment="1">
      <alignment horizontal="right" vertical="center" indent="2"/>
    </xf>
    <xf numFmtId="164" fontId="3" fillId="23" borderId="33" xfId="0" applyNumberFormat="1" applyFont="1" applyFill="1" applyBorder="1" applyAlignment="1">
      <alignment horizontal="right" vertical="center" indent="2"/>
    </xf>
    <xf numFmtId="164" fontId="3" fillId="9" borderId="23" xfId="0" applyNumberFormat="1" applyFont="1" applyFill="1" applyBorder="1" applyAlignment="1">
      <alignment horizontal="right" vertical="center" indent="2"/>
    </xf>
    <xf numFmtId="164" fontId="3" fillId="9" borderId="29" xfId="0" applyNumberFormat="1" applyFont="1" applyFill="1" applyBorder="1" applyAlignment="1">
      <alignment horizontal="right" vertical="center" indent="2"/>
    </xf>
    <xf numFmtId="164" fontId="3" fillId="9" borderId="33" xfId="0" applyNumberFormat="1" applyFont="1" applyFill="1" applyBorder="1" applyAlignment="1">
      <alignment horizontal="right" vertical="center" indent="2"/>
    </xf>
    <xf numFmtId="164" fontId="3" fillId="11" borderId="23" xfId="0" applyNumberFormat="1" applyFont="1" applyFill="1" applyBorder="1" applyAlignment="1">
      <alignment horizontal="right" vertical="center" indent="2"/>
    </xf>
    <xf numFmtId="164" fontId="3" fillId="11" borderId="29" xfId="0" applyNumberFormat="1" applyFont="1" applyFill="1" applyBorder="1" applyAlignment="1">
      <alignment horizontal="right" vertical="center" indent="2"/>
    </xf>
    <xf numFmtId="164" fontId="3" fillId="11" borderId="33" xfId="0" applyNumberFormat="1" applyFont="1" applyFill="1" applyBorder="1" applyAlignment="1">
      <alignment horizontal="right" vertical="center" indent="2"/>
    </xf>
    <xf numFmtId="164" fontId="3" fillId="13" borderId="23" xfId="0" applyNumberFormat="1" applyFont="1" applyFill="1" applyBorder="1" applyAlignment="1">
      <alignment horizontal="right" vertical="center" indent="2"/>
    </xf>
    <xf numFmtId="164" fontId="3" fillId="13" borderId="29" xfId="0" applyNumberFormat="1" applyFont="1" applyFill="1" applyBorder="1" applyAlignment="1">
      <alignment horizontal="right" vertical="center" indent="2"/>
    </xf>
    <xf numFmtId="164" fontId="3" fillId="13" borderId="33" xfId="0" applyNumberFormat="1" applyFont="1" applyFill="1" applyBorder="1" applyAlignment="1">
      <alignment horizontal="right" vertical="center" indent="2"/>
    </xf>
    <xf numFmtId="14" fontId="7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" borderId="8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4" borderId="8" xfId="0" applyFont="1" applyFill="1" applyBorder="1" applyAlignment="1">
      <alignment vertical="top" wrapText="1"/>
    </xf>
    <xf numFmtId="0" fontId="16" fillId="4" borderId="10" xfId="0" applyFont="1" applyFill="1" applyBorder="1" applyAlignment="1">
      <alignment vertical="top"/>
    </xf>
    <xf numFmtId="0" fontId="16" fillId="4" borderId="26" xfId="0" applyFont="1" applyFill="1" applyBorder="1" applyAlignment="1">
      <alignment vertical="top"/>
    </xf>
    <xf numFmtId="0" fontId="17" fillId="21" borderId="22" xfId="0" applyFont="1" applyFill="1" applyBorder="1" applyAlignment="1">
      <alignment textRotation="90" wrapText="1"/>
    </xf>
    <xf numFmtId="0" fontId="17" fillId="21" borderId="28" xfId="0" applyFont="1" applyFill="1" applyBorder="1" applyAlignment="1">
      <alignment textRotation="90" wrapText="1"/>
    </xf>
    <xf numFmtId="0" fontId="17" fillId="21" borderId="30" xfId="0" applyFont="1" applyFill="1" applyBorder="1" applyAlignment="1">
      <alignment textRotation="90" wrapText="1"/>
    </xf>
    <xf numFmtId="0" fontId="17" fillId="21" borderId="22" xfId="0" applyFont="1" applyFill="1" applyBorder="1" applyAlignment="1">
      <alignment horizontal="right" textRotation="90" wrapText="1"/>
    </xf>
    <xf numFmtId="0" fontId="17" fillId="21" borderId="28" xfId="0" applyFont="1" applyFill="1" applyBorder="1" applyAlignment="1">
      <alignment horizontal="right" textRotation="90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366FF"/>
      <color rgb="FFCC99FF"/>
      <color rgb="FF33CCCC"/>
      <color rgb="FF99CC00"/>
      <color rgb="FFFF99CC"/>
      <color rgb="FFFFCC99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304800</xdr:colOff>
      <xdr:row>31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09E93D-A935-40F3-AACB-2C4FB5BE3D43}"/>
            </a:ext>
          </a:extLst>
        </xdr:cNvPr>
        <xdr:cNvSpPr txBox="1"/>
      </xdr:nvSpPr>
      <xdr:spPr>
        <a:xfrm>
          <a:off x="0" y="0"/>
          <a:ext cx="5791200" cy="597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1" u="sng"/>
            <a:t>Salary</a:t>
          </a:r>
          <a:r>
            <a:rPr lang="en-AU" sz="1600" b="1" u="sng" baseline="0"/>
            <a:t> Scales 2023-2026</a:t>
          </a:r>
        </a:p>
        <a:p>
          <a:endParaRPr lang="en-AU" sz="1100" baseline="0"/>
        </a:p>
        <a:p>
          <a:r>
            <a:rPr lang="en-AU" sz="1100" baseline="0">
              <a:solidFill>
                <a:schemeClr val="tx1"/>
              </a:solidFill>
            </a:rPr>
            <a:t>The </a:t>
          </a:r>
          <a:r>
            <a:rPr lang="en-AU" sz="1100" i="1" u="none" baseline="0">
              <a:solidFill>
                <a:schemeClr val="tx1"/>
              </a:solidFill>
            </a:rPr>
            <a:t>indicative</a:t>
          </a:r>
          <a:r>
            <a:rPr lang="en-AU" sz="1100" baseline="0">
              <a:solidFill>
                <a:schemeClr val="tx1"/>
              </a:solidFill>
            </a:rPr>
            <a:t> 2023-2026 salaries shown in this spreadsheet have been calculated as as per the UQ Costing and Pricing Tool (</a:t>
          </a:r>
          <a:r>
            <a:rPr lang="en-AU">
              <a:hlinkClick xmlns:r="http://schemas.openxmlformats.org/officeDocument/2006/relationships" r:id=""/>
            </a:rPr>
            <a:t>https://research.uq.edu.au/research-support/research-management/applying-and-submitting-proposal/budget-preparation</a:t>
          </a:r>
          <a:r>
            <a:rPr lang="en-AU"/>
            <a:t>)</a:t>
          </a:r>
          <a:r>
            <a:rPr lang="en-AU" sz="1100" baseline="0">
              <a:solidFill>
                <a:schemeClr val="tx1"/>
              </a:solidFill>
            </a:rPr>
            <a:t>.  The salaries have been calculated based on all available knowledge as at June 2023.  However, the values </a:t>
          </a:r>
          <a:r>
            <a:rPr lang="en-AU" sz="1100" baseline="0"/>
            <a:t>are subject to final confirmation pending release of the University's 2024 pay scales and are accordingly provided as a guide only. Also included in the calculated amount is the standard 28.879% salary on-costs rate.</a:t>
          </a:r>
        </a:p>
        <a:p>
          <a:endParaRPr lang="en-AU" sz="1100" baseline="0"/>
        </a:p>
        <a:p>
          <a:r>
            <a:rPr lang="en-AU" sz="1100" baseline="0"/>
            <a:t>Applicants may wish to consider the level at which they select the salaries for Research Associates, Research Assistants and Technical Staff for their Advance Queensland Industry Research Fellowship budgets.</a:t>
          </a:r>
        </a:p>
        <a:p>
          <a:endParaRPr lang="en-AU" sz="1100" baseline="0"/>
        </a:p>
        <a:p>
          <a:r>
            <a:rPr lang="en-AU" sz="1100" baseline="0"/>
            <a:t>Two tabs are included:</a:t>
          </a:r>
        </a:p>
        <a:p>
          <a:r>
            <a:rPr lang="en-AU" sz="1100" baseline="0"/>
            <a:t>- UQ Research Academic Staff</a:t>
          </a:r>
        </a:p>
        <a:p>
          <a:r>
            <a:rPr lang="en-AU" sz="1100" baseline="0"/>
            <a:t>- UQ </a:t>
          </a:r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Professional Staff </a:t>
          </a:r>
        </a:p>
        <a:p>
          <a:endParaRPr lang="en-AU" sz="1100" baseline="0"/>
        </a:p>
        <a:p>
          <a:r>
            <a:rPr lang="en-AU" sz="1100" b="1" baseline="0"/>
            <a:t>Part-Time Appointments</a:t>
          </a:r>
        </a:p>
        <a:p>
          <a:r>
            <a:rPr lang="en-AU" sz="1100" baseline="0"/>
            <a:t>If you will not be appointing the staff member full-time to the project, you can determine the pro-rata salary by changing the </a:t>
          </a:r>
          <a:r>
            <a:rPr lang="en-AU" sz="1100" b="1" baseline="0"/>
            <a:t>FTE Fraction </a:t>
          </a:r>
          <a:r>
            <a:rPr lang="en-AU" sz="1100" baseline="0"/>
            <a:t>for each spreadsheet.</a:t>
          </a:r>
        </a:p>
        <a:p>
          <a:endParaRPr lang="en-AU" sz="1100" baseline="0"/>
        </a:p>
        <a:p>
          <a:r>
            <a:rPr lang="en-AU" sz="1100" b="1" baseline="0"/>
            <a:t>General Staff Casuals</a:t>
          </a:r>
        </a:p>
        <a:p>
          <a:r>
            <a:rPr lang="en-AU" sz="1100" baseline="0"/>
            <a:t>If you will be employing a casual general staff member you can calculate the total cost based on the number of hours. Enter the </a:t>
          </a:r>
          <a:r>
            <a:rPr lang="en-AU" sz="1100" b="1" baseline="0"/>
            <a:t>number of hours (casual) </a:t>
          </a:r>
          <a:r>
            <a:rPr lang="en-AU" sz="1100" baseline="0"/>
            <a:t>of the UQ General Staff tab and use the amount listed in column H.  This rate includes the casual loading.</a:t>
          </a:r>
        </a:p>
        <a:p>
          <a:endParaRPr lang="en-AU" sz="1100" baseline="0"/>
        </a:p>
        <a:p>
          <a:r>
            <a:rPr lang="en-AU" sz="1100" baseline="0"/>
            <a:t>Amounts are rounded to the nearest dollar.</a:t>
          </a:r>
          <a:endParaRPr lang="en-A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qtchiur\Downloads\CostingAndPricingTool_v3_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Data Entry"/>
      <sheetName val="Admin-ProRata"/>
      <sheetName val="Admin-Salaries"/>
      <sheetName val="Admin-Currencies"/>
      <sheetName val="Admin-Other"/>
      <sheetName val="How to Use this Spreadsheet"/>
      <sheetName val="UQ Research Academic Staff"/>
      <sheetName val="UQ Professional Staff"/>
      <sheetName val="Admin-Other (2)"/>
      <sheetName val="Sheet2"/>
    </sheetNames>
    <sheetDataSet>
      <sheetData sheetId="0"/>
      <sheetData sheetId="1">
        <row r="9">
          <cell r="H9" t="str">
            <v>Contract Research</v>
          </cell>
        </row>
      </sheetData>
      <sheetData sheetId="2"/>
      <sheetData sheetId="3"/>
      <sheetData sheetId="4" refreshError="1"/>
      <sheetData sheetId="5">
        <row r="6">
          <cell r="J6">
            <v>4.9500000000000002E-2</v>
          </cell>
        </row>
        <row r="7">
          <cell r="J7">
            <v>2.5000000000000001E-3</v>
          </cell>
        </row>
        <row r="8">
          <cell r="J8">
            <v>0.17</v>
          </cell>
        </row>
        <row r="9">
          <cell r="J9">
            <v>8.4150000000000006E-3</v>
          </cell>
        </row>
        <row r="10">
          <cell r="J10">
            <v>2.4E-2</v>
          </cell>
        </row>
        <row r="11">
          <cell r="J11">
            <v>1.4999999999999999E-2</v>
          </cell>
        </row>
        <row r="12">
          <cell r="J12">
            <v>1.2800000000000001E-2</v>
          </cell>
        </row>
        <row r="16">
          <cell r="J16">
            <v>4.9500000000000002E-2</v>
          </cell>
        </row>
        <row r="17">
          <cell r="J17">
            <v>2.5000000000000001E-3</v>
          </cell>
        </row>
        <row r="18">
          <cell r="J18">
            <v>9.5000000000000001E-2</v>
          </cell>
        </row>
        <row r="19">
          <cell r="A19" t="str">
            <v>Annual Salary</v>
          </cell>
          <cell r="D19">
            <v>1.2822199999999999</v>
          </cell>
          <cell r="J19">
            <v>4.7025000000000001E-3</v>
          </cell>
        </row>
        <row r="20">
          <cell r="A20" t="str">
            <v>Days</v>
          </cell>
        </row>
        <row r="21">
          <cell r="A21" t="str">
            <v>Hours</v>
          </cell>
        </row>
        <row r="22">
          <cell r="A22" t="str">
            <v>Casual Hours</v>
          </cell>
          <cell r="C22">
            <v>1.25</v>
          </cell>
          <cell r="D22">
            <v>1.1516999999999999</v>
          </cell>
        </row>
      </sheetData>
      <sheetData sheetId="6"/>
      <sheetData sheetId="7"/>
      <sheetData sheetId="8"/>
      <sheetData sheetId="9"/>
      <sheetData sheetId="10">
        <row r="26">
          <cell r="H2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2798-AD6A-4D1F-ADF7-E0AE6491A4C1}">
  <dimension ref="L1:M1"/>
  <sheetViews>
    <sheetView workbookViewId="0">
      <selection activeCell="P20" sqref="P20"/>
    </sheetView>
  </sheetViews>
  <sheetFormatPr defaultRowHeight="15" x14ac:dyDescent="0.25"/>
  <cols>
    <col min="13" max="13" width="9.7109375" bestFit="1" customWidth="1"/>
  </cols>
  <sheetData>
    <row r="1" spans="12:13" x14ac:dyDescent="0.25">
      <c r="L1" s="50" t="s">
        <v>165</v>
      </c>
      <c r="M1" s="317">
        <v>45084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7E18-D15F-4B7C-9B4A-142B6B2AEC82}">
  <dimension ref="A1:I33"/>
  <sheetViews>
    <sheetView tabSelected="1" topLeftCell="B1" zoomScale="85" zoomScaleNormal="85" workbookViewId="0">
      <selection activeCell="M7" sqref="M7"/>
    </sheetView>
  </sheetViews>
  <sheetFormatPr defaultRowHeight="15" x14ac:dyDescent="0.25"/>
  <cols>
    <col min="1" max="1" width="4.5703125" hidden="1" customWidth="1"/>
    <col min="2" max="2" width="19.140625" customWidth="1"/>
    <col min="3" max="3" width="33.42578125" customWidth="1"/>
    <col min="4" max="4" width="14.7109375" customWidth="1"/>
    <col min="5" max="5" width="7.7109375" customWidth="1"/>
    <col min="6" max="9" width="19" customWidth="1"/>
  </cols>
  <sheetData>
    <row r="1" spans="1:9" x14ac:dyDescent="0.25">
      <c r="B1" s="86"/>
      <c r="C1" s="88"/>
      <c r="D1" s="88"/>
      <c r="E1" s="98"/>
    </row>
    <row r="2" spans="1:9" x14ac:dyDescent="0.25">
      <c r="B2" s="99"/>
      <c r="C2" s="99"/>
      <c r="D2" s="89" t="s">
        <v>131</v>
      </c>
      <c r="E2" s="91">
        <v>1</v>
      </c>
    </row>
    <row r="3" spans="1:9" x14ac:dyDescent="0.25">
      <c r="B3" s="92"/>
      <c r="C3" s="100"/>
      <c r="D3" s="100"/>
      <c r="E3" s="101"/>
    </row>
    <row r="4" spans="1:9" x14ac:dyDescent="0.25">
      <c r="B4" s="94" t="s">
        <v>132</v>
      </c>
      <c r="C4" s="100"/>
      <c r="D4" s="100"/>
      <c r="E4" s="101"/>
    </row>
    <row r="5" spans="1:9" x14ac:dyDescent="0.25">
      <c r="B5" s="86"/>
      <c r="C5" s="88"/>
      <c r="D5" s="88"/>
      <c r="E5" s="98"/>
    </row>
    <row r="6" spans="1:9" ht="15.75" thickBot="1" x14ac:dyDescent="0.3">
      <c r="B6" s="318"/>
      <c r="C6" s="319"/>
      <c r="D6" s="319"/>
      <c r="E6" s="319"/>
    </row>
    <row r="7" spans="1:9" ht="60.75" thickBot="1" x14ac:dyDescent="0.3">
      <c r="B7" s="102" t="s">
        <v>133</v>
      </c>
      <c r="C7" s="103" t="s">
        <v>134</v>
      </c>
      <c r="D7" s="103"/>
      <c r="E7" s="104" t="s">
        <v>135</v>
      </c>
      <c r="F7" s="105" t="s">
        <v>162</v>
      </c>
      <c r="G7" s="105" t="s">
        <v>163</v>
      </c>
      <c r="H7" s="105" t="s">
        <v>164</v>
      </c>
      <c r="I7" s="105" t="s">
        <v>166</v>
      </c>
    </row>
    <row r="8" spans="1:9" ht="15.75" thickBot="1" x14ac:dyDescent="0.3">
      <c r="A8" s="106" t="s">
        <v>20</v>
      </c>
      <c r="B8" s="107" t="s">
        <v>20</v>
      </c>
      <c r="C8" s="108" t="s">
        <v>136</v>
      </c>
      <c r="D8" s="108"/>
      <c r="E8" s="109" t="s">
        <v>106</v>
      </c>
      <c r="F8" s="110">
        <v>32192</v>
      </c>
      <c r="G8" s="110">
        <v>32192</v>
      </c>
      <c r="H8" s="110">
        <v>32192</v>
      </c>
      <c r="I8" s="110">
        <v>32192</v>
      </c>
    </row>
    <row r="9" spans="1:9" ht="43.5" thickBot="1" x14ac:dyDescent="0.3">
      <c r="A9" s="106" t="s">
        <v>21</v>
      </c>
      <c r="B9" s="111" t="s">
        <v>137</v>
      </c>
      <c r="C9" s="112" t="s">
        <v>138</v>
      </c>
      <c r="D9" s="112"/>
      <c r="E9" s="113" t="s">
        <v>5</v>
      </c>
      <c r="F9" s="114">
        <f>VLOOKUP($A9,'Admin-Salaries_2'!$A:$R,7,FALSE)*'Admin-Other_2'!$D$19*$E$2</f>
        <v>274853.02274658624</v>
      </c>
      <c r="G9" s="114">
        <f>VLOOKUP($A9,'Admin-Salaries_2'!$A:$R,8,FALSE)*'Admin-Other_2'!$D$19*$E$2</f>
        <v>285022.58458820987</v>
      </c>
      <c r="H9" s="114">
        <f>VLOOKUP($A9,'Admin-Salaries_2'!$A:$R,9,FALSE)*'Admin-Other_2'!$D$19*$E$2</f>
        <v>295568.42021797359</v>
      </c>
      <c r="I9" s="114">
        <f>VLOOKUP($A9,'Admin-Salaries_2'!$A:$R,10,FALSE)*'Admin-Other_2'!$D$19*$E$2</f>
        <v>301479.78862233309</v>
      </c>
    </row>
    <row r="10" spans="1:9" ht="20.25" customHeight="1" x14ac:dyDescent="0.25">
      <c r="A10" s="106" t="s">
        <v>22</v>
      </c>
      <c r="B10" s="115" t="s">
        <v>139</v>
      </c>
      <c r="C10" s="320" t="s">
        <v>140</v>
      </c>
      <c r="D10" s="116"/>
      <c r="E10" s="165" t="s">
        <v>10</v>
      </c>
      <c r="F10" s="175">
        <f>VLOOKUP($A10,'Admin-Salaries_2'!$A:$R,7,FALSE)*'Admin-Other_2'!$D$19*$E$2</f>
        <v>235071.66646346342</v>
      </c>
      <c r="G10" s="175">
        <f>VLOOKUP($A10,'Admin-Salaries_2'!$A:$R,8,FALSE)*'Admin-Other_2'!$D$19*$E$2</f>
        <v>243769.31812261156</v>
      </c>
      <c r="H10" s="175">
        <f>VLOOKUP($A10,'Admin-Salaries_2'!$A:$R,9,FALSE)*'Admin-Other_2'!$D$19*$E$2</f>
        <v>252788.78289314816</v>
      </c>
      <c r="I10" s="175">
        <f>VLOOKUP($A10,'Admin-Salaries_2'!$A:$R,10,FALSE)*'Admin-Other_2'!$D$19*$E$2</f>
        <v>257844.55855101114</v>
      </c>
    </row>
    <row r="11" spans="1:9" ht="20.25" customHeight="1" x14ac:dyDescent="0.25">
      <c r="A11" s="106" t="s">
        <v>23</v>
      </c>
      <c r="B11" s="117"/>
      <c r="C11" s="321"/>
      <c r="D11" s="118"/>
      <c r="E11" s="166" t="s">
        <v>7</v>
      </c>
      <c r="F11" s="176">
        <f>VLOOKUP($A11,'Admin-Salaries_2'!$A:$R,7,FALSE)*'Admin-Other_2'!$D$19*$E$2</f>
        <v>227838.80249069716</v>
      </c>
      <c r="G11" s="176">
        <f>VLOOKUP($A11,'Admin-Salaries_2'!$A:$R,8,FALSE)*'Admin-Other_2'!$D$19*$E$2</f>
        <v>236268.83818285292</v>
      </c>
      <c r="H11" s="176">
        <f>VLOOKUP($A11,'Admin-Salaries_2'!$A:$R,9,FALSE)*'Admin-Other_2'!$D$19*$E$2</f>
        <v>245010.78519561846</v>
      </c>
      <c r="I11" s="176">
        <f>VLOOKUP($A11,'Admin-Salaries_2'!$A:$R,10,FALSE)*'Admin-Other_2'!$D$19*$E$2</f>
        <v>249911.00089953086</v>
      </c>
    </row>
    <row r="12" spans="1:9" ht="23.25" customHeight="1" x14ac:dyDescent="0.25">
      <c r="A12" s="106" t="s">
        <v>24</v>
      </c>
      <c r="B12" s="117"/>
      <c r="C12" s="321"/>
      <c r="D12" s="118"/>
      <c r="E12" s="166" t="s">
        <v>6</v>
      </c>
      <c r="F12" s="176">
        <f>VLOOKUP($A12,'Admin-Salaries_2'!$A:$R,7,FALSE)*'Admin-Other_2'!$D$19*$E$2</f>
        <v>220605.07504234777</v>
      </c>
      <c r="G12" s="176">
        <f>VLOOKUP($A12,'Admin-Salaries_2'!$A:$R,8,FALSE)*'Admin-Other_2'!$D$19*$E$2</f>
        <v>228767.46281891465</v>
      </c>
      <c r="H12" s="176">
        <f>VLOOKUP($A12,'Admin-Salaries_2'!$A:$R,9,FALSE)*'Admin-Other_2'!$D$19*$E$2</f>
        <v>237231.85894321447</v>
      </c>
      <c r="I12" s="176">
        <f>VLOOKUP($A12,'Admin-Salaries_2'!$A:$R,10,FALSE)*'Admin-Other_2'!$D$19*$E$2</f>
        <v>241976.49612207874</v>
      </c>
    </row>
    <row r="13" spans="1:9" ht="62.25" customHeight="1" thickBot="1" x14ac:dyDescent="0.3">
      <c r="A13" s="106" t="s">
        <v>25</v>
      </c>
      <c r="B13" s="119"/>
      <c r="C13" s="322"/>
      <c r="D13" s="120"/>
      <c r="E13" s="167" t="s">
        <v>5</v>
      </c>
      <c r="F13" s="177">
        <f>VLOOKUP($A13,'Admin-Salaries_2'!$A:$R,7,FALSE)*'Admin-Other_2'!$D$19*$E$2</f>
        <v>213372.24246869361</v>
      </c>
      <c r="G13" s="177">
        <f>VLOOKUP($A13,'Admin-Salaries_2'!$A:$R,8,FALSE)*'Admin-Other_2'!$D$19*$E$2</f>
        <v>221267.01544003526</v>
      </c>
      <c r="H13" s="177">
        <f>VLOOKUP($A13,'Admin-Salaries_2'!$A:$R,9,FALSE)*'Admin-Other_2'!$D$19*$E$2</f>
        <v>229453.89501131655</v>
      </c>
      <c r="I13" s="177">
        <f>VLOOKUP($A13,'Admin-Salaries_2'!$A:$R,10,FALSE)*'Admin-Other_2'!$D$19*$E$2</f>
        <v>234042.97291154289</v>
      </c>
    </row>
    <row r="14" spans="1:9" x14ac:dyDescent="0.25">
      <c r="A14" s="106" t="s">
        <v>26</v>
      </c>
      <c r="B14" s="121" t="s">
        <v>141</v>
      </c>
      <c r="C14" s="323" t="s">
        <v>142</v>
      </c>
      <c r="D14" s="122"/>
      <c r="E14" s="168" t="s">
        <v>143</v>
      </c>
      <c r="F14" s="178">
        <f>VLOOKUP($A14,'Admin-Salaries_2'!$A:$R,7,FALSE)*'Admin-Other_2'!$D$19*$E$2</f>
        <v>204331.15072806869</v>
      </c>
      <c r="G14" s="178">
        <f>VLOOKUP($A14,'Admin-Salaries_2'!$A:$R,8,FALSE)*'Admin-Other_2'!$D$19*$E$2</f>
        <v>211891.40330500723</v>
      </c>
      <c r="H14" s="178">
        <f>VLOOKUP($A14,'Admin-Salaries_2'!$A:$R,9,FALSE)*'Admin-Other_2'!$D$19*$E$2</f>
        <v>219731.38522729246</v>
      </c>
      <c r="I14" s="178">
        <f>VLOOKUP($A14,'Admin-Salaries_2'!$A:$R,10,FALSE)*'Admin-Other_2'!$D$19*$E$2</f>
        <v>224126.01293183831</v>
      </c>
    </row>
    <row r="15" spans="1:9" x14ac:dyDescent="0.25">
      <c r="A15" s="106" t="s">
        <v>27</v>
      </c>
      <c r="B15" s="123"/>
      <c r="C15" s="324"/>
      <c r="D15" s="124"/>
      <c r="E15" s="169" t="s">
        <v>144</v>
      </c>
      <c r="F15" s="179">
        <f>VLOOKUP($A15,'Admin-Salaries_2'!$A:$R,7,FALSE)*'Admin-Other_2'!$D$19*$E$2</f>
        <v>198907.40939785625</v>
      </c>
      <c r="G15" s="179">
        <f>VLOOKUP($A15,'Admin-Salaries_2'!$A:$R,8,FALSE)*'Admin-Other_2'!$D$19*$E$2</f>
        <v>206266.98354557689</v>
      </c>
      <c r="H15" s="179">
        <f>VLOOKUP($A15,'Admin-Salaries_2'!$A:$R,9,FALSE)*'Admin-Other_2'!$D$19*$E$2</f>
        <v>213898.86193676322</v>
      </c>
      <c r="I15" s="179">
        <f>VLOOKUP($A15,'Admin-Salaries_2'!$A:$R,10,FALSE)*'Admin-Other_2'!$D$19*$E$2</f>
        <v>218176.83917549846</v>
      </c>
    </row>
    <row r="16" spans="1:9" x14ac:dyDescent="0.25">
      <c r="A16" s="106" t="s">
        <v>28</v>
      </c>
      <c r="B16" s="123"/>
      <c r="C16" s="324"/>
      <c r="D16" s="124"/>
      <c r="E16" s="169" t="s">
        <v>10</v>
      </c>
      <c r="F16" s="179">
        <f>VLOOKUP($A16,'Admin-Salaries_2'!$A:$R,7,FALSE)*'Admin-Other_2'!$D$19*$E$2</f>
        <v>193483.60526941947</v>
      </c>
      <c r="G16" s="179">
        <f>VLOOKUP($A16,'Admin-Salaries_2'!$A:$R,8,FALSE)*'Admin-Other_2'!$D$19*$E$2</f>
        <v>200642.498664388</v>
      </c>
      <c r="H16" s="179">
        <f>VLOOKUP($A16,'Admin-Salaries_2'!$A:$R,9,FALSE)*'Admin-Other_2'!$D$19*$E$2</f>
        <v>208066.27111497032</v>
      </c>
      <c r="I16" s="179">
        <f>VLOOKUP($A16,'Admin-Salaries_2'!$A:$R,10,FALSE)*'Admin-Other_2'!$D$19*$E$2</f>
        <v>212227.59653726974</v>
      </c>
    </row>
    <row r="17" spans="1:9" x14ac:dyDescent="0.25">
      <c r="A17" s="106" t="s">
        <v>29</v>
      </c>
      <c r="B17" s="123"/>
      <c r="C17" s="324"/>
      <c r="D17" s="124"/>
      <c r="E17" s="169" t="s">
        <v>7</v>
      </c>
      <c r="F17" s="179">
        <f>VLOOKUP($A17,'Admin-Salaries_2'!$A:$R,7,FALSE)*'Admin-Other_2'!$D$19*$E$2</f>
        <v>188057.14791600924</v>
      </c>
      <c r="G17" s="179">
        <f>VLOOKUP($A17,'Admin-Salaries_2'!$A:$R,8,FALSE)*'Admin-Other_2'!$D$19*$E$2</f>
        <v>195015.26238890158</v>
      </c>
      <c r="H17" s="179">
        <f>VLOOKUP($A17,'Admin-Salaries_2'!$A:$R,9,FALSE)*'Admin-Other_2'!$D$19*$E$2</f>
        <v>202230.82709729092</v>
      </c>
      <c r="I17" s="179">
        <f>VLOOKUP($A17,'Admin-Salaries_2'!$A:$R,10,FALSE)*'Admin-Other_2'!$D$19*$E$2</f>
        <v>206275.44363923674</v>
      </c>
    </row>
    <row r="18" spans="1:9" ht="30.75" customHeight="1" x14ac:dyDescent="0.25">
      <c r="A18" s="106" t="s">
        <v>30</v>
      </c>
      <c r="B18" s="123"/>
      <c r="C18" s="324"/>
      <c r="D18" s="124"/>
      <c r="E18" s="169" t="s">
        <v>6</v>
      </c>
      <c r="F18" s="179">
        <f>VLOOKUP($A18,'Admin-Salaries_2'!$A:$R,7,FALSE)*'Admin-Other_2'!$D$19*$E$2</f>
        <v>182633.39088624073</v>
      </c>
      <c r="G18" s="179">
        <f>VLOOKUP($A18,'Admin-Salaries_2'!$A:$R,8,FALSE)*'Admin-Other_2'!$D$19*$E$2</f>
        <v>189390.82634903162</v>
      </c>
      <c r="H18" s="179">
        <f>VLOOKUP($A18,'Admin-Salaries_2'!$A:$R,9,FALSE)*'Admin-Other_2'!$D$19*$E$2</f>
        <v>196398.28692394577</v>
      </c>
      <c r="I18" s="179">
        <f>VLOOKUP($A18,'Admin-Salaries_2'!$A:$R,10,FALSE)*'Admin-Other_2'!$D$19*$E$2</f>
        <v>200326.2526624247</v>
      </c>
    </row>
    <row r="19" spans="1:9" ht="58.5" customHeight="1" thickBot="1" x14ac:dyDescent="0.3">
      <c r="A19" s="106" t="s">
        <v>31</v>
      </c>
      <c r="B19" s="125"/>
      <c r="C19" s="325"/>
      <c r="D19" s="126"/>
      <c r="E19" s="170" t="s">
        <v>5</v>
      </c>
      <c r="F19" s="180">
        <f>VLOOKUP($A19,'Admin-Salaries_2'!$A:$R,7,FALSE)*'Admin-Other_2'!$D$19*$E$2</f>
        <v>177207.89120574997</v>
      </c>
      <c r="G19" s="180">
        <f>VLOOKUP($A19,'Admin-Salaries_2'!$A:$R,8,FALSE)*'Admin-Other_2'!$D$19*$E$2</f>
        <v>183764.58318036268</v>
      </c>
      <c r="H19" s="180">
        <f>VLOOKUP($A19,'Admin-Salaries_2'!$A:$R,9,FALSE)*'Admin-Other_2'!$D$19*$E$2</f>
        <v>190563.87275803607</v>
      </c>
      <c r="I19" s="180">
        <f>VLOOKUP($A19,'Admin-Salaries_2'!$A:$R,10,FALSE)*'Admin-Other_2'!$D$19*$E$2</f>
        <v>194375.15021319679</v>
      </c>
    </row>
    <row r="20" spans="1:9" ht="24.75" customHeight="1" x14ac:dyDescent="0.25">
      <c r="A20" s="106" t="s">
        <v>32</v>
      </c>
      <c r="B20" s="127" t="s">
        <v>145</v>
      </c>
      <c r="C20" s="128" t="s">
        <v>146</v>
      </c>
      <c r="D20" s="326" t="s">
        <v>147</v>
      </c>
      <c r="E20" s="129" t="s">
        <v>143</v>
      </c>
      <c r="F20" s="181">
        <f>VLOOKUP($A20,'Admin-Salaries_2'!$A:$R,7,FALSE)*'Admin-Other_2'!$D$19*$E$2</f>
        <v>171783.28639995438</v>
      </c>
      <c r="G20" s="181">
        <f>VLOOKUP($A20,'Admin-Salaries_2'!$A:$R,8,FALSE)*'Admin-Other_2'!$D$19*$E$2</f>
        <v>178139.26799675269</v>
      </c>
      <c r="H20" s="181">
        <f>VLOOKUP($A20,'Admin-Salaries_2'!$A:$R,9,FALSE)*'Admin-Other_2'!$D$19*$E$2</f>
        <v>184730.42091263251</v>
      </c>
      <c r="I20" s="181">
        <f>VLOOKUP($A20,'Admin-Salaries_2'!$A:$R,10,FALSE)*'Admin-Other_2'!$D$19*$E$2</f>
        <v>188425.02933088515</v>
      </c>
    </row>
    <row r="21" spans="1:9" x14ac:dyDescent="0.25">
      <c r="A21" s="106" t="s">
        <v>33</v>
      </c>
      <c r="B21" s="130"/>
      <c r="C21" s="131" t="s">
        <v>148</v>
      </c>
      <c r="D21" s="327"/>
      <c r="E21" s="171" t="s">
        <v>144</v>
      </c>
      <c r="F21" s="182">
        <f>VLOOKUP($A21,'Admin-Salaries_2'!$A:$R,7,FALSE)*'Admin-Other_2'!$D$19*$E$2</f>
        <v>166358.52459859831</v>
      </c>
      <c r="G21" s="182">
        <f>VLOOKUP($A21,'Admin-Salaries_2'!$A:$R,8,FALSE)*'Admin-Other_2'!$D$19*$E$2</f>
        <v>172513.79000874644</v>
      </c>
      <c r="H21" s="182">
        <f>VLOOKUP($A21,'Admin-Salaries_2'!$A:$R,9,FALSE)*'Admin-Other_2'!$D$19*$E$2</f>
        <v>178896.80023907006</v>
      </c>
      <c r="I21" s="182">
        <f>VLOOKUP($A21,'Admin-Salaries_2'!$A:$R,10,FALSE)*'Admin-Other_2'!$D$19*$E$2</f>
        <v>182474.73624385145</v>
      </c>
    </row>
    <row r="22" spans="1:9" ht="28.5" x14ac:dyDescent="0.25">
      <c r="A22" s="106" t="s">
        <v>34</v>
      </c>
      <c r="B22" s="130"/>
      <c r="C22" s="131" t="s">
        <v>149</v>
      </c>
      <c r="D22" s="327"/>
      <c r="E22" s="171" t="s">
        <v>10</v>
      </c>
      <c r="F22" s="182">
        <f>VLOOKUP($A22,'Admin-Salaries_2'!$A:$R,7,FALSE)*'Admin-Other_2'!$D$19*$E$2</f>
        <v>160933.95119191485</v>
      </c>
      <c r="G22" s="182">
        <f>VLOOKUP($A22,'Admin-Salaries_2'!$A:$R,8,FALSE)*'Admin-Other_2'!$D$19*$E$2</f>
        <v>166888.5073860157</v>
      </c>
      <c r="H22" s="182">
        <f>VLOOKUP($A22,'Admin-Salaries_2'!$A:$R,9,FALSE)*'Admin-Other_2'!$D$19*$E$2</f>
        <v>173063.38215929826</v>
      </c>
      <c r="I22" s="182">
        <f>VLOOKUP($A22,'Admin-Salaries_2'!$A:$R,10,FALSE)*'Admin-Other_2'!$D$19*$E$2</f>
        <v>176524.64980248423</v>
      </c>
    </row>
    <row r="23" spans="1:9" x14ac:dyDescent="0.25">
      <c r="A23" s="106" t="s">
        <v>35</v>
      </c>
      <c r="B23" s="130"/>
      <c r="C23" s="131" t="s">
        <v>150</v>
      </c>
      <c r="D23" s="327"/>
      <c r="E23" s="171" t="s">
        <v>7</v>
      </c>
      <c r="F23" s="182">
        <f>VLOOKUP($A23,'Admin-Salaries_2'!$A:$R,7,FALSE)*'Admin-Other_2'!$D$19*$E$2</f>
        <v>155509.28358789504</v>
      </c>
      <c r="G23" s="182">
        <f>VLOOKUP($A23,'Admin-Salaries_2'!$A:$R,8,FALSE)*'Admin-Other_2'!$D$19*$E$2</f>
        <v>161263.12708064713</v>
      </c>
      <c r="H23" s="182">
        <f>VLOOKUP($A23,'Admin-Salaries_2'!$A:$R,9,FALSE)*'Admin-Other_2'!$D$19*$E$2</f>
        <v>167229.86278263107</v>
      </c>
      <c r="I23" s="182">
        <f>VLOOKUP($A23,'Admin-Salaries_2'!$A:$R,10,FALSE)*'Admin-Other_2'!$D$19*$E$2</f>
        <v>170574.46003828369</v>
      </c>
    </row>
    <row r="24" spans="1:9" ht="28.5" x14ac:dyDescent="0.25">
      <c r="A24" s="106" t="s">
        <v>36</v>
      </c>
      <c r="B24" s="130"/>
      <c r="C24" s="131" t="s">
        <v>151</v>
      </c>
      <c r="D24" s="327"/>
      <c r="E24" s="171" t="s">
        <v>6</v>
      </c>
      <c r="F24" s="182">
        <f>VLOOKUP($A24,'Admin-Salaries_2'!$A:$R,7,FALSE)*'Admin-Other_2'!$D$19*$E$2</f>
        <v>150084.58458476313</v>
      </c>
      <c r="G24" s="182">
        <f>VLOOKUP($A24,'Admin-Salaries_2'!$A:$R,8,FALSE)*'Admin-Other_2'!$D$19*$E$2</f>
        <v>155637.71421439934</v>
      </c>
      <c r="H24" s="182">
        <f>VLOOKUP($A24,'Admin-Salaries_2'!$A:$R,9,FALSE)*'Admin-Other_2'!$D$19*$E$2</f>
        <v>161396.30964033213</v>
      </c>
      <c r="I24" s="182">
        <f>VLOOKUP($A24,'Admin-Salaries_2'!$A:$R,10,FALSE)*'Admin-Other_2'!$D$19*$E$2</f>
        <v>164624.23583313878</v>
      </c>
    </row>
    <row r="25" spans="1:9" ht="15.75" thickBot="1" x14ac:dyDescent="0.3">
      <c r="A25" s="106" t="s">
        <v>37</v>
      </c>
      <c r="B25" s="130"/>
      <c r="C25" s="132"/>
      <c r="D25" s="328"/>
      <c r="E25" s="172" t="s">
        <v>5</v>
      </c>
      <c r="F25" s="183">
        <f>VLOOKUP($A25,'Admin-Salaries_2'!$A:$R,7,FALSE)*'Admin-Other_2'!$D$19*$E$2</f>
        <v>144660.01117807967</v>
      </c>
      <c r="G25" s="183">
        <f>VLOOKUP($A25,'Admin-Salaries_2'!$A:$R,8,FALSE)*'Admin-Other_2'!$D$19*$E$2</f>
        <v>150012.4315916686</v>
      </c>
      <c r="H25" s="183">
        <f>VLOOKUP($A25,'Admin-Salaries_2'!$A:$R,9,FALSE)*'Admin-Other_2'!$D$19*$E$2</f>
        <v>155562.89156056035</v>
      </c>
      <c r="I25" s="183">
        <f>VLOOKUP($A25,'Admin-Salaries_2'!$A:$R,10,FALSE)*'Admin-Other_2'!$D$19*$E$2</f>
        <v>158674.14939177156</v>
      </c>
    </row>
    <row r="26" spans="1:9" ht="57" x14ac:dyDescent="0.25">
      <c r="A26" s="106" t="s">
        <v>38</v>
      </c>
      <c r="B26" s="107" t="s">
        <v>152</v>
      </c>
      <c r="C26" s="108" t="s">
        <v>146</v>
      </c>
      <c r="D26" s="329" t="s">
        <v>153</v>
      </c>
      <c r="E26" s="109" t="s">
        <v>154</v>
      </c>
      <c r="F26" s="184">
        <f>VLOOKUP($A26,'Admin-Salaries_2'!$A:$R,7,FALSE)*'Admin-Other_2'!$D$19*$E$2</f>
        <v>137532.01152101997</v>
      </c>
      <c r="G26" s="184">
        <f>VLOOKUP($A26,'Admin-Salaries_2'!$A:$R,8,FALSE)*'Admin-Other_2'!$D$19*$E$2</f>
        <v>142620.6959472977</v>
      </c>
      <c r="H26" s="184">
        <f>VLOOKUP($A26,'Admin-Salaries_2'!$A:$R,9,FALSE)*'Admin-Other_2'!$D$19*$E$2</f>
        <v>147897.66169734771</v>
      </c>
      <c r="I26" s="184">
        <f>VLOOKUP($A26,'Admin-Salaries_2'!$A:$R,10,FALSE)*'Admin-Other_2'!$D$19*$E$2</f>
        <v>150855.61493129467</v>
      </c>
    </row>
    <row r="27" spans="1:9" x14ac:dyDescent="0.25">
      <c r="A27" s="106" t="s">
        <v>39</v>
      </c>
      <c r="B27" s="133"/>
      <c r="C27" s="134" t="s">
        <v>155</v>
      </c>
      <c r="D27" s="330"/>
      <c r="E27" s="173" t="s">
        <v>156</v>
      </c>
      <c r="F27" s="185">
        <f>VLOOKUP($A27,'Admin-Salaries_2'!$A:$R,7,FALSE)*'Admin-Other_2'!$D$19*$E$2</f>
        <v>133008.86547053093</v>
      </c>
      <c r="G27" s="185">
        <f>VLOOKUP($A27,'Admin-Salaries_2'!$A:$R,8,FALSE)*'Admin-Other_2'!$D$19*$E$2</f>
        <v>137930.19349294054</v>
      </c>
      <c r="H27" s="185">
        <f>VLOOKUP($A27,'Admin-Salaries_2'!$A:$R,9,FALSE)*'Admin-Other_2'!$D$19*$E$2</f>
        <v>143033.61065217934</v>
      </c>
      <c r="I27" s="185">
        <f>VLOOKUP($A27,'Admin-Salaries_2'!$A:$R,10,FALSE)*'Admin-Other_2'!$D$19*$E$2</f>
        <v>145894.28286522295</v>
      </c>
    </row>
    <row r="28" spans="1:9" x14ac:dyDescent="0.25">
      <c r="A28" s="106" t="s">
        <v>40</v>
      </c>
      <c r="B28" s="133"/>
      <c r="C28" s="134" t="s">
        <v>157</v>
      </c>
      <c r="D28" s="330"/>
      <c r="E28" s="173" t="s">
        <v>158</v>
      </c>
      <c r="F28" s="185">
        <f>VLOOKUP($A28,'Admin-Salaries_2'!$A:$R,7,FALSE)*'Admin-Other_2'!$D$19*$E$2</f>
        <v>128484.22797883174</v>
      </c>
      <c r="G28" s="185">
        <f>VLOOKUP($A28,'Admin-Salaries_2'!$A:$R,8,FALSE)*'Admin-Other_2'!$D$19*$E$2</f>
        <v>133238.1444140485</v>
      </c>
      <c r="H28" s="185">
        <f>VLOOKUP($A28,'Admin-Salaries_2'!$A:$R,9,FALSE)*'Admin-Other_2'!$D$19*$E$2</f>
        <v>138167.9557573683</v>
      </c>
      <c r="I28" s="185">
        <f>VLOOKUP($A28,'Admin-Salaries_2'!$A:$R,10,FALSE)*'Admin-Other_2'!$D$19*$E$2</f>
        <v>140931.31487251565</v>
      </c>
    </row>
    <row r="29" spans="1:9" x14ac:dyDescent="0.25">
      <c r="A29" s="106" t="s">
        <v>41</v>
      </c>
      <c r="B29" s="133"/>
      <c r="C29" s="134" t="s">
        <v>159</v>
      </c>
      <c r="D29" s="135"/>
      <c r="E29" s="173" t="s">
        <v>144</v>
      </c>
      <c r="F29" s="185">
        <f>VLOOKUP($A29,'Admin-Salaries_2'!$A:$R,7,FALSE)*'Admin-Other_2'!$D$19*$E$2</f>
        <v>123962.21871045195</v>
      </c>
      <c r="G29" s="185">
        <f>VLOOKUP($A29,'Admin-Salaries_2'!$A:$R,8,FALSE)*'Admin-Other_2'!$D$19*$E$2</f>
        <v>128548.82080273867</v>
      </c>
      <c r="H29" s="185">
        <f>VLOOKUP($A29,'Admin-Salaries_2'!$A:$R,9,FALSE)*'Admin-Other_2'!$D$19*$E$2</f>
        <v>133305.12717244</v>
      </c>
      <c r="I29" s="185">
        <f>VLOOKUP($A29,'Admin-Salaries_2'!$A:$R,10,FALSE)*'Admin-Other_2'!$D$19*$E$2</f>
        <v>135971.2297158888</v>
      </c>
    </row>
    <row r="30" spans="1:9" x14ac:dyDescent="0.25">
      <c r="A30" s="106" t="s">
        <v>42</v>
      </c>
      <c r="B30" s="133"/>
      <c r="C30" s="134" t="s">
        <v>160</v>
      </c>
      <c r="D30" s="135"/>
      <c r="E30" s="173" t="s">
        <v>10</v>
      </c>
      <c r="F30" s="185">
        <f>VLOOKUP($A30,'Admin-Salaries_2'!$A:$R,7,FALSE)*'Admin-Other_2'!$D$19*$E$2</f>
        <v>119438.45729319262</v>
      </c>
      <c r="G30" s="185">
        <f>VLOOKUP($A30,'Admin-Salaries_2'!$A:$R,8,FALSE)*'Admin-Other_2'!$D$19*$E$2</f>
        <v>123857.68021304076</v>
      </c>
      <c r="H30" s="185">
        <f>VLOOKUP($A30,'Admin-Salaries_2'!$A:$R,9,FALSE)*'Admin-Other_2'!$D$19*$E$2</f>
        <v>128440.41438092326</v>
      </c>
      <c r="I30" s="185">
        <f>VLOOKUP($A30,'Admin-Salaries_2'!$A:$R,10,FALSE)*'Admin-Other_2'!$D$19*$E$2</f>
        <v>131009.22266854173</v>
      </c>
    </row>
    <row r="31" spans="1:9" x14ac:dyDescent="0.25">
      <c r="A31" s="106" t="s">
        <v>43</v>
      </c>
      <c r="B31" s="133"/>
      <c r="C31" s="135"/>
      <c r="D31" s="135"/>
      <c r="E31" s="173" t="s">
        <v>7</v>
      </c>
      <c r="F31" s="185">
        <f>VLOOKUP($A31,'Admin-Salaries_2'!$A:$R,7,FALSE)*'Admin-Other_2'!$D$19*$E$2</f>
        <v>113870.35472475673</v>
      </c>
      <c r="G31" s="185">
        <f>VLOOKUP($A31,'Admin-Salaries_2'!$A:$R,8,FALSE)*'Admin-Other_2'!$D$19*$E$2</f>
        <v>118083.55784957271</v>
      </c>
      <c r="H31" s="185">
        <f>VLOOKUP($A31,'Admin-Salaries_2'!$A:$R,9,FALSE)*'Admin-Other_2'!$D$19*$E$2</f>
        <v>122452.64949000688</v>
      </c>
      <c r="I31" s="185">
        <f>VLOOKUP($A31,'Admin-Salaries_2'!$A:$R,10,FALSE)*'Admin-Other_2'!$D$19*$E$2</f>
        <v>124901.70247980702</v>
      </c>
    </row>
    <row r="32" spans="1:9" x14ac:dyDescent="0.25">
      <c r="A32" s="106" t="s">
        <v>44</v>
      </c>
      <c r="B32" s="133"/>
      <c r="C32" s="135"/>
      <c r="D32" s="135"/>
      <c r="E32" s="173" t="s">
        <v>6</v>
      </c>
      <c r="F32" s="185">
        <f>VLOOKUP($A32,'Admin-Salaries_2'!$A:$R,7,FALSE)*'Admin-Other_2'!$D$19*$E$2</f>
        <v>108303.9589910053</v>
      </c>
      <c r="G32" s="185">
        <f>VLOOKUP($A32,'Admin-Salaries_2'!$A:$R,8,FALSE)*'Admin-Other_2'!$D$19*$E$2</f>
        <v>112311.20547367248</v>
      </c>
      <c r="H32" s="185">
        <f>VLOOKUP($A32,'Admin-Salaries_2'!$A:$R,9,FALSE)*'Admin-Other_2'!$D$19*$E$2</f>
        <v>116466.72007619835</v>
      </c>
      <c r="I32" s="185">
        <f>VLOOKUP($A32,'Admin-Salaries_2'!$A:$R,10,FALSE)*'Admin-Other_2'!$D$19*$E$2</f>
        <v>118796.05447772233</v>
      </c>
    </row>
    <row r="33" spans="1:9" ht="15.75" thickBot="1" x14ac:dyDescent="0.3">
      <c r="A33" s="106" t="s">
        <v>45</v>
      </c>
      <c r="B33" s="136"/>
      <c r="C33" s="137"/>
      <c r="D33" s="137"/>
      <c r="E33" s="174" t="s">
        <v>5</v>
      </c>
      <c r="F33" s="186">
        <f>VLOOKUP($A33,'Admin-Salaries_2'!$A:$R,7,FALSE)*'Admin-Other_2'!$D$19*$E$2</f>
        <v>102787.60523344486</v>
      </c>
      <c r="G33" s="186">
        <f>VLOOKUP($A33,'Admin-Salaries_2'!$A:$R,8,FALSE)*'Admin-Other_2'!$D$19*$E$2</f>
        <v>106590.74662708232</v>
      </c>
      <c r="H33" s="186">
        <f>VLOOKUP($A33,'Admin-Salaries_2'!$A:$R,9,FALSE)*'Admin-Other_2'!$D$19*$E$2</f>
        <v>110534.60425228435</v>
      </c>
      <c r="I33" s="186">
        <f>VLOOKUP($A33,'Admin-Salaries_2'!$A:$R,10,FALSE)*'Admin-Other_2'!$D$19*$E$2</f>
        <v>112745.29633733004</v>
      </c>
    </row>
  </sheetData>
  <protectedRanges>
    <protectedRange sqref="E2" name="FTE Academic"/>
  </protectedRanges>
  <mergeCells count="5">
    <mergeCell ref="B6:E6"/>
    <mergeCell ref="C10:C13"/>
    <mergeCell ref="C14:C19"/>
    <mergeCell ref="D20:D25"/>
    <mergeCell ref="D26:D2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7DB5-A98B-4E67-A6A6-74B556107BE6}">
  <dimension ref="A1:M41"/>
  <sheetViews>
    <sheetView topLeftCell="B1" workbookViewId="0">
      <selection activeCell="P47" sqref="P47"/>
    </sheetView>
  </sheetViews>
  <sheetFormatPr defaultRowHeight="15" x14ac:dyDescent="0.25"/>
  <cols>
    <col min="1" max="1" width="9.140625" hidden="1" customWidth="1"/>
    <col min="4" max="4" width="13.42578125" customWidth="1"/>
    <col min="5" max="5" width="13.5703125" customWidth="1"/>
    <col min="6" max="6" width="12.7109375" customWidth="1"/>
    <col min="7" max="7" width="11.28515625" customWidth="1"/>
    <col min="8" max="8" width="11.42578125" customWidth="1"/>
    <col min="9" max="9" width="13.28515625" customWidth="1"/>
    <col min="10" max="10" width="12.42578125" customWidth="1"/>
    <col min="11" max="11" width="12" customWidth="1"/>
  </cols>
  <sheetData>
    <row r="1" spans="1:13" x14ac:dyDescent="0.25">
      <c r="B1" s="86"/>
      <c r="C1" s="87"/>
      <c r="D1" s="88"/>
      <c r="E1" s="88"/>
      <c r="F1" s="85"/>
      <c r="G1" s="85"/>
      <c r="H1" s="85"/>
      <c r="I1" s="85"/>
      <c r="J1" s="85"/>
      <c r="K1" s="85"/>
    </row>
    <row r="2" spans="1:13" x14ac:dyDescent="0.25">
      <c r="B2" s="90"/>
      <c r="C2" s="334" t="s">
        <v>128</v>
      </c>
      <c r="D2" s="334"/>
      <c r="E2" s="334"/>
      <c r="F2" s="91">
        <v>1</v>
      </c>
      <c r="G2" s="90"/>
      <c r="H2" s="90"/>
      <c r="I2" s="90"/>
      <c r="J2" s="90"/>
      <c r="K2" s="90"/>
    </row>
    <row r="3" spans="1:13" x14ac:dyDescent="0.25">
      <c r="B3" s="90"/>
      <c r="C3" s="334" t="s">
        <v>129</v>
      </c>
      <c r="D3" s="334"/>
      <c r="E3" s="334"/>
      <c r="F3" s="91">
        <v>1</v>
      </c>
      <c r="G3" s="90"/>
      <c r="H3" s="90"/>
      <c r="I3" s="90"/>
      <c r="J3" s="90"/>
      <c r="K3" s="90"/>
    </row>
    <row r="4" spans="1:13" x14ac:dyDescent="0.25">
      <c r="B4" s="92"/>
      <c r="C4" s="93"/>
      <c r="D4" s="90"/>
      <c r="E4" s="90"/>
      <c r="F4" s="90"/>
      <c r="G4" s="90"/>
      <c r="H4" s="90"/>
      <c r="I4" s="90"/>
      <c r="J4" s="90"/>
      <c r="K4" s="90"/>
    </row>
    <row r="5" spans="1:13" ht="15.75" x14ac:dyDescent="0.25">
      <c r="B5" s="94" t="s">
        <v>130</v>
      </c>
      <c r="C5" s="95"/>
      <c r="D5" s="96"/>
      <c r="E5" s="97"/>
      <c r="F5" s="90"/>
      <c r="G5" s="90"/>
      <c r="H5" s="90"/>
      <c r="I5" s="90"/>
      <c r="J5" s="90"/>
      <c r="K5" s="90"/>
    </row>
    <row r="6" spans="1:13" ht="15.75" thickBot="1" x14ac:dyDescent="0.3">
      <c r="B6" s="86"/>
      <c r="C6" s="87"/>
      <c r="D6" s="88"/>
      <c r="E6" s="88"/>
      <c r="F6" s="85"/>
      <c r="G6" s="85"/>
      <c r="H6" s="85"/>
      <c r="I6" s="85"/>
      <c r="J6" s="85"/>
      <c r="K6" s="85"/>
    </row>
    <row r="7" spans="1:13" ht="66.75" customHeight="1" thickBot="1" x14ac:dyDescent="0.3">
      <c r="B7" s="335"/>
      <c r="C7" s="336"/>
      <c r="D7" s="331" t="s">
        <v>161</v>
      </c>
      <c r="E7" s="332"/>
      <c r="F7" s="331" t="s">
        <v>162</v>
      </c>
      <c r="G7" s="332"/>
      <c r="H7" s="331" t="s">
        <v>163</v>
      </c>
      <c r="I7" s="332"/>
      <c r="J7" s="331" t="s">
        <v>164</v>
      </c>
      <c r="K7" s="333"/>
      <c r="M7" s="106">
        <f>VLOOKUP(A9,'Admin-Salaries'!A:R,6,FALSE)*SalaryOncostsMultiplier*$E$2</f>
        <v>0</v>
      </c>
    </row>
    <row r="8" spans="1:13" ht="64.5" thickBot="1" x14ac:dyDescent="0.3">
      <c r="B8" s="1" t="s">
        <v>0</v>
      </c>
      <c r="C8" s="2" t="s">
        <v>1</v>
      </c>
      <c r="D8" s="162" t="s">
        <v>2</v>
      </c>
      <c r="E8" s="4" t="s">
        <v>3</v>
      </c>
      <c r="F8" s="3" t="s">
        <v>2</v>
      </c>
      <c r="G8" s="4" t="s">
        <v>3</v>
      </c>
      <c r="H8" s="3" t="s">
        <v>2</v>
      </c>
      <c r="I8" s="4" t="s">
        <v>3</v>
      </c>
      <c r="J8" s="3" t="s">
        <v>2</v>
      </c>
      <c r="K8" s="4" t="s">
        <v>3</v>
      </c>
    </row>
    <row r="9" spans="1:13" x14ac:dyDescent="0.25">
      <c r="A9" s="34" t="s">
        <v>78</v>
      </c>
      <c r="B9" s="5" t="s">
        <v>4</v>
      </c>
      <c r="C9" s="187" t="s">
        <v>5</v>
      </c>
      <c r="D9" s="239">
        <f>VLOOKUP($A9,'Admin-Salaries_2'!$A:$S,6,FALSE)*'Admin-Other_2'!$D$19*$F$2</f>
        <v>72997.188570580678</v>
      </c>
      <c r="E9" s="240">
        <f>VLOOKUP($A9,'Admin-Salaries_2'!$A:$S,6,FALSE)*'Admin-Other_2'!$C$22*'Admin-Other_2'!$D$19/'Admin-Other_2'!$B$22*$F$3</f>
        <v>48.240934664178411</v>
      </c>
      <c r="F9" s="213">
        <f>VLOOKUP($A9,'Admin-Salaries_2'!$A:$S,7,FALSE)*'Admin-Other_2'!$D$19*$F$2</f>
        <v>75698.084547692153</v>
      </c>
      <c r="G9" s="291">
        <f>VLOOKUP($A9,'Admin-Salaries_2'!$A:$S,7,FALSE)*'Admin-Other_2'!$C$22*'Admin-Other_2'!$D$19/'Admin-Other_2'!$B$22*$F$3</f>
        <v>50.025849246753005</v>
      </c>
      <c r="H9" s="239">
        <f>VLOOKUP($A9,'Admin-Salaries_2'!$A:$S,8,FALSE)*'Admin-Other_2'!$D$19*$F$2</f>
        <v>78498.913675956763</v>
      </c>
      <c r="I9" s="240">
        <f>VLOOKUP($A9,'Admin-Salaries_2'!$A:$S,8,FALSE)*'Admin-Other_2'!$C$22*'Admin-Other_2'!$D$19/'Admin-Other_2'!$B$22*$F$3</f>
        <v>51.876805668882859</v>
      </c>
      <c r="J9" s="239">
        <f>VLOOKUP($A9,'Admin-Salaries_2'!$A:$S,9,FALSE)*'Admin-Other_2'!$D$19*$F$2</f>
        <v>81403.373481967152</v>
      </c>
      <c r="K9" s="240">
        <f>VLOOKUP($A9,'Admin-Salaries_2'!$A:$S,9,FALSE)*'Admin-Other_2'!$C$22*'Admin-Other_2'!$D$19/'Admin-Other_2'!$B$22*$F$3</f>
        <v>53.796247478631521</v>
      </c>
    </row>
    <row r="10" spans="1:13" ht="15.75" x14ac:dyDescent="0.25">
      <c r="A10" s="34" t="s">
        <v>77</v>
      </c>
      <c r="B10" s="6"/>
      <c r="C10" s="188" t="s">
        <v>6</v>
      </c>
      <c r="D10" s="241">
        <f>VLOOKUP($A10,'Admin-Salaries_2'!$A:$S,6,FALSE)*'Admin-Other_2'!$D$19*$F$2</f>
        <v>74504.60292524434</v>
      </c>
      <c r="E10" s="242">
        <f>VLOOKUP($A10,'Admin-Salaries_2'!$A:$S,6,FALSE)*'Admin-Other_2'!$C$22*'Admin-Other_2'!$D$19/'Admin-Other_2'!$B$22*$F$3</f>
        <v>49.237124775320332</v>
      </c>
      <c r="F10" s="214">
        <f>VLOOKUP($A10,'Admin-Salaries_2'!$A:$S,7,FALSE)*'Admin-Other_2'!$D$19*$F$2</f>
        <v>77261.273233478365</v>
      </c>
      <c r="G10" s="292">
        <f>VLOOKUP($A10,'Admin-Salaries_2'!$A:$S,7,FALSE)*'Admin-Other_2'!$C$22*'Admin-Other_2'!$D$19/'Admin-Other_2'!$B$22*$F$3</f>
        <v>51.05889839200718</v>
      </c>
      <c r="H10" s="241">
        <f>VLOOKUP($A10,'Admin-Salaries_2'!$A:$S,8,FALSE)*'Admin-Other_2'!$D$19*$F$2</f>
        <v>80119.940343117065</v>
      </c>
      <c r="I10" s="242">
        <f>VLOOKUP($A10,'Admin-Salaries_2'!$A:$S,8,FALSE)*'Admin-Other_2'!$C$22*'Admin-Other_2'!$D$19/'Admin-Other_2'!$B$22*$F$3</f>
        <v>52.948077632511435</v>
      </c>
      <c r="J10" s="241">
        <f>VLOOKUP($A10,'Admin-Salaries_2'!$A:$S,9,FALSE)*'Admin-Other_2'!$D$19*$F$2</f>
        <v>83084.378135812382</v>
      </c>
      <c r="K10" s="242">
        <f>VLOOKUP($A10,'Admin-Salaries_2'!$A:$S,9,FALSE)*'Admin-Other_2'!$C$22*'Admin-Other_2'!$D$19/'Admin-Other_2'!$B$22*$F$3</f>
        <v>54.907156504914362</v>
      </c>
    </row>
    <row r="11" spans="1:13" ht="16.5" thickBot="1" x14ac:dyDescent="0.3">
      <c r="A11" s="34" t="s">
        <v>76</v>
      </c>
      <c r="B11" s="7"/>
      <c r="C11" s="189" t="s">
        <v>7</v>
      </c>
      <c r="D11" s="243">
        <f>VLOOKUP($A11,'Admin-Salaries_2'!$A:$S,6,FALSE)*'Admin-Other_2'!$D$19*$F$2</f>
        <v>76006.729895515848</v>
      </c>
      <c r="E11" s="244">
        <f>VLOOKUP($A11,'Admin-Salaries_2'!$A:$S,6,FALSE)*'Admin-Other_2'!$C$22*'Admin-Other_2'!$D$19/'Admin-Other_2'!$B$22*$F$3</f>
        <v>50.229820664698359</v>
      </c>
      <c r="F11" s="215">
        <f>VLOOKUP($A11,'Admin-Salaries_2'!$A:$S,7,FALSE)*'Admin-Other_2'!$D$19*$F$2</f>
        <v>78818.978901649927</v>
      </c>
      <c r="G11" s="293">
        <f>VLOOKUP($A11,'Admin-Salaries_2'!$A:$S,7,FALSE)*'Admin-Other_2'!$C$22*'Admin-Other_2'!$D$19/'Admin-Other_2'!$B$22*$F$3</f>
        <v>52.088324029292188</v>
      </c>
      <c r="H11" s="243">
        <f>VLOOKUP($A11,'Admin-Salaries_2'!$A:$S,8,FALSE)*'Admin-Other_2'!$D$19*$F$2</f>
        <v>81735.281121010979</v>
      </c>
      <c r="I11" s="244">
        <f>VLOOKUP($A11,'Admin-Salaries_2'!$A:$S,8,FALSE)*'Admin-Other_2'!$C$22*'Admin-Other_2'!$D$19/'Admin-Other_2'!$B$22*$F$3</f>
        <v>54.015592018375997</v>
      </c>
      <c r="J11" s="243">
        <f>VLOOKUP($A11,'Admin-Salaries_2'!$A:$S,9,FALSE)*'Admin-Other_2'!$D$19*$F$2</f>
        <v>84759.486522488369</v>
      </c>
      <c r="K11" s="244">
        <f>VLOOKUP($A11,'Admin-Salaries_2'!$A:$S,9,FALSE)*'Admin-Other_2'!$C$22*'Admin-Other_2'!$D$19/'Admin-Other_2'!$B$22*$F$3</f>
        <v>56.014168923055912</v>
      </c>
    </row>
    <row r="12" spans="1:13" x14ac:dyDescent="0.25">
      <c r="A12" s="34" t="s">
        <v>75</v>
      </c>
      <c r="B12" s="8" t="s">
        <v>8</v>
      </c>
      <c r="C12" s="190" t="s">
        <v>5</v>
      </c>
      <c r="D12" s="245">
        <f>VLOOKUP($A12,'Admin-Salaries_2'!$A:$S,6,FALSE)*'Admin-Other_2'!$D$19*$F$2</f>
        <v>77911.71768539591</v>
      </c>
      <c r="E12" s="246">
        <f>VLOOKUP($A12,'Admin-Salaries_2'!$A:$S,6,FALSE)*'Admin-Other_2'!$C$22*'Admin-Other_2'!$D$19/'Admin-Other_2'!$B$22*$F$3</f>
        <v>51.488751225000755</v>
      </c>
      <c r="F12" s="216">
        <f>VLOOKUP($A12,'Admin-Salaries_2'!$A:$S,7,FALSE)*'Admin-Other_2'!$D$19*$F$2</f>
        <v>80794.451239755552</v>
      </c>
      <c r="G12" s="294">
        <f>VLOOKUP($A12,'Admin-Salaries_2'!$A:$S,7,FALSE)*'Admin-Other_2'!$C$22*'Admin-Other_2'!$D$19/'Admin-Other_2'!$B$22*$F$3</f>
        <v>53.393835020325788</v>
      </c>
      <c r="H12" s="245">
        <f>VLOOKUP($A12,'Admin-Salaries_2'!$A:$S,8,FALSE)*'Admin-Other_2'!$D$19*$F$2</f>
        <v>83783.845935626494</v>
      </c>
      <c r="I12" s="246">
        <f>VLOOKUP($A12,'Admin-Salaries_2'!$A:$S,8,FALSE)*'Admin-Other_2'!$C$22*'Admin-Other_2'!$D$19/'Admin-Other_2'!$B$22*$F$3</f>
        <v>55.369406916077835</v>
      </c>
      <c r="J12" s="245">
        <f>VLOOKUP($A12,'Admin-Salaries_2'!$A:$S,9,FALSE)*'Admin-Other_2'!$D$19*$F$2</f>
        <v>86883.848235244688</v>
      </c>
      <c r="K12" s="246">
        <f>VLOOKUP($A12,'Admin-Salaries_2'!$A:$S,9,FALSE)*'Admin-Other_2'!$C$22*'Admin-Other_2'!$D$19/'Admin-Other_2'!$B$22*$F$3</f>
        <v>57.418074971972722</v>
      </c>
    </row>
    <row r="13" spans="1:13" ht="16.5" thickBot="1" x14ac:dyDescent="0.3">
      <c r="A13" s="34" t="s">
        <v>74</v>
      </c>
      <c r="B13" s="9"/>
      <c r="C13" s="191" t="s">
        <v>6</v>
      </c>
      <c r="D13" s="247">
        <f>VLOOKUP($A13,'Admin-Salaries_2'!$A:$S,6,FALSE)*'Admin-Other_2'!$D$19*$F$2</f>
        <v>79784.092655292465</v>
      </c>
      <c r="E13" s="248">
        <f>VLOOKUP($A13,'Admin-Salaries_2'!$A:$S,6,FALSE)*'Admin-Other_2'!$C$22*'Admin-Other_2'!$D$19/'Admin-Other_2'!$B$22*$F$3</f>
        <v>52.726129271448229</v>
      </c>
      <c r="F13" s="217">
        <f>VLOOKUP($A13,'Admin-Salaries_2'!$A:$S,7,FALSE)*'Admin-Other_2'!$D$19*$F$2</f>
        <v>82736.104083538274</v>
      </c>
      <c r="G13" s="295">
        <f>VLOOKUP($A13,'Admin-Salaries_2'!$A:$S,7,FALSE)*'Admin-Other_2'!$C$22*'Admin-Other_2'!$D$19/'Admin-Other_2'!$B$22*$F$3</f>
        <v>54.676996054491802</v>
      </c>
      <c r="H13" s="247">
        <f>VLOOKUP($A13,'Admin-Salaries_2'!$A:$S,8,FALSE)*'Admin-Other_2'!$D$19*$F$2</f>
        <v>85797.339934629184</v>
      </c>
      <c r="I13" s="248">
        <f>VLOOKUP($A13,'Admin-Salaries_2'!$A:$S,8,FALSE)*'Admin-Other_2'!$C$22*'Admin-Other_2'!$D$19/'Admin-Other_2'!$B$22*$F$3</f>
        <v>56.700044908508005</v>
      </c>
      <c r="J13" s="247">
        <f>VLOOKUP($A13,'Admin-Salaries_2'!$A:$S,9,FALSE)*'Admin-Other_2'!$D$19*$F$2</f>
        <v>88971.841512210449</v>
      </c>
      <c r="K13" s="248">
        <f>VLOOKUP($A13,'Admin-Salaries_2'!$A:$S,9,FALSE)*'Admin-Other_2'!$C$22*'Admin-Other_2'!$D$19/'Admin-Other_2'!$B$22*$F$3</f>
        <v>58.797946570122797</v>
      </c>
    </row>
    <row r="14" spans="1:13" x14ac:dyDescent="0.25">
      <c r="A14" s="34" t="s">
        <v>73</v>
      </c>
      <c r="B14" s="10" t="s">
        <v>9</v>
      </c>
      <c r="C14" s="192" t="s">
        <v>5</v>
      </c>
      <c r="D14" s="249">
        <f>VLOOKUP($A14,'Admin-Salaries_2'!$A:$S,6,FALSE)*'Admin-Other_2'!$D$19*$F$2</f>
        <v>81288.826903266992</v>
      </c>
      <c r="E14" s="250">
        <f>VLOOKUP($A14,'Admin-Salaries_2'!$A:$S,6,FALSE)*'Admin-Other_2'!$C$22*'Admin-Other_2'!$D$19/'Admin-Other_2'!$B$22*$F$3</f>
        <v>53.720548206820027</v>
      </c>
      <c r="F14" s="218">
        <f>VLOOKUP($A14,'Admin-Salaries_2'!$A:$S,7,FALSE)*'Admin-Other_2'!$D$19*$F$2</f>
        <v>84296.513498687869</v>
      </c>
      <c r="G14" s="296">
        <f>VLOOKUP($A14,'Admin-Salaries_2'!$A:$S,7,FALSE)*'Admin-Other_2'!$C$22*'Admin-Other_2'!$D$19/'Admin-Other_2'!$B$22*$F$3</f>
        <v>55.708208490472359</v>
      </c>
      <c r="H14" s="249">
        <f>VLOOKUP($A14,'Admin-Salaries_2'!$A:$S,8,FALSE)*'Admin-Other_2'!$D$19*$F$2</f>
        <v>87415.484498139311</v>
      </c>
      <c r="I14" s="250">
        <f>VLOOKUP($A14,'Admin-Salaries_2'!$A:$S,8,FALSE)*'Admin-Other_2'!$C$22*'Admin-Other_2'!$D$19/'Admin-Other_2'!$B$22*$F$3</f>
        <v>57.769412204619833</v>
      </c>
      <c r="J14" s="249">
        <f>VLOOKUP($A14,'Admin-Salaries_2'!$A:$S,9,FALSE)*'Admin-Other_2'!$D$19*$F$2</f>
        <v>90649.857424570466</v>
      </c>
      <c r="K14" s="250">
        <f>VLOOKUP($A14,'Admin-Salaries_2'!$A:$S,9,FALSE)*'Admin-Other_2'!$C$22*'Admin-Other_2'!$D$19/'Admin-Other_2'!$B$22*$F$3</f>
        <v>59.906880456190763</v>
      </c>
    </row>
    <row r="15" spans="1:13" x14ac:dyDescent="0.25">
      <c r="A15" s="34" t="s">
        <v>72</v>
      </c>
      <c r="B15" s="11"/>
      <c r="C15" s="193" t="s">
        <v>6</v>
      </c>
      <c r="D15" s="251">
        <f>VLOOKUP($A15,'Admin-Salaries_2'!$A:$S,6,FALSE)*'Admin-Other_2'!$D$19*$F$2</f>
        <v>84083.551850749471</v>
      </c>
      <c r="E15" s="252">
        <f>VLOOKUP($A15,'Admin-Salaries_2'!$A:$S,6,FALSE)*'Admin-Other_2'!$C$22*'Admin-Other_2'!$D$19/'Admin-Other_2'!$B$22*$F$3</f>
        <v>55.567470618982441</v>
      </c>
      <c r="F15" s="219">
        <f>VLOOKUP($A15,'Admin-Salaries_2'!$A:$S,7,FALSE)*'Admin-Other_2'!$D$19*$F$2</f>
        <v>87194.643269227206</v>
      </c>
      <c r="G15" s="297">
        <f>VLOOKUP($A15,'Admin-Salaries_2'!$A:$S,7,FALSE)*'Admin-Other_2'!$C$22*'Admin-Other_2'!$D$19/'Admin-Other_2'!$B$22*$F$3</f>
        <v>57.623467031884786</v>
      </c>
      <c r="H15" s="251">
        <f>VLOOKUP($A15,'Admin-Salaries_2'!$A:$S,8,FALSE)*'Admin-Other_2'!$D$19*$F$2</f>
        <v>90420.845070188589</v>
      </c>
      <c r="I15" s="252">
        <f>VLOOKUP($A15,'Admin-Salaries_2'!$A:$S,8,FALSE)*'Admin-Other_2'!$C$22*'Admin-Other_2'!$D$19/'Admin-Other_2'!$B$22*$F$3</f>
        <v>59.755535312064524</v>
      </c>
      <c r="J15" s="251">
        <f>VLOOKUP($A15,'Admin-Salaries_2'!$A:$S,9,FALSE)*'Admin-Other_2'!$D$19*$F$2</f>
        <v>93766.416337785558</v>
      </c>
      <c r="K15" s="252">
        <f>VLOOKUP($A15,'Admin-Salaries_2'!$A:$S,9,FALSE)*'Admin-Other_2'!$C$22*'Admin-Other_2'!$D$19/'Admin-Other_2'!$B$22*$F$3</f>
        <v>61.966490118610906</v>
      </c>
    </row>
    <row r="16" spans="1:13" x14ac:dyDescent="0.25">
      <c r="A16" s="34" t="s">
        <v>71</v>
      </c>
      <c r="B16" s="11"/>
      <c r="C16" s="193" t="s">
        <v>7</v>
      </c>
      <c r="D16" s="251">
        <f>VLOOKUP($A16,'Admin-Salaries_2'!$A:$S,6,FALSE)*'Admin-Other_2'!$D$19*$F$2</f>
        <v>86878.218535043081</v>
      </c>
      <c r="E16" s="252">
        <f>VLOOKUP($A16,'Admin-Salaries_2'!$A:$S,6,FALSE)*'Admin-Other_2'!$C$22*'Admin-Other_2'!$D$19/'Admin-Other_2'!$B$22*$F$3</f>
        <v>57.414354527323788</v>
      </c>
      <c r="F16" s="219">
        <f>VLOOKUP($A16,'Admin-Salaries_2'!$A:$S,7,FALSE)*'Admin-Other_2'!$D$19*$F$2</f>
        <v>90092.712620839666</v>
      </c>
      <c r="G16" s="297">
        <f>VLOOKUP($A16,'Admin-Salaries_2'!$A:$S,7,FALSE)*'Admin-Other_2'!$C$22*'Admin-Other_2'!$D$19/'Admin-Other_2'!$B$22*$F$3</f>
        <v>59.538685644834757</v>
      </c>
      <c r="H16" s="251">
        <f>VLOOKUP($A16,'Admin-Salaries_2'!$A:$S,8,FALSE)*'Admin-Other_2'!$D$19*$F$2</f>
        <v>93426.142987810745</v>
      </c>
      <c r="I16" s="252">
        <f>VLOOKUP($A16,'Admin-Salaries_2'!$A:$S,8,FALSE)*'Admin-Other_2'!$C$22*'Admin-Other_2'!$D$19/'Admin-Other_2'!$B$22*$F$3</f>
        <v>61.741617013693649</v>
      </c>
      <c r="J16" s="251">
        <f>VLOOKUP($A16,'Admin-Salaries_2'!$A:$S,9,FALSE)*'Admin-Other_2'!$D$19*$F$2</f>
        <v>96882.910278359734</v>
      </c>
      <c r="K16" s="252">
        <f>VLOOKUP($A16,'Admin-Salaries_2'!$A:$S,9,FALSE)*'Admin-Other_2'!$C$22*'Admin-Other_2'!$D$19/'Admin-Other_2'!$B$22*$F$3</f>
        <v>64.026056843200308</v>
      </c>
    </row>
    <row r="17" spans="1:11" ht="15.75" thickBot="1" x14ac:dyDescent="0.3">
      <c r="A17" s="34" t="s">
        <v>70</v>
      </c>
      <c r="B17" s="12"/>
      <c r="C17" s="194" t="s">
        <v>10</v>
      </c>
      <c r="D17" s="253">
        <f>VLOOKUP($A17,'Admin-Salaries_2'!$A:$S,6,FALSE)*'Admin-Other_2'!$D$19*$F$2</f>
        <v>89676.686892411992</v>
      </c>
      <c r="E17" s="254">
        <f>VLOOKUP($A17,'Admin-Salaries_2'!$A:$S,6,FALSE)*'Admin-Other_2'!$C$22*'Admin-Other_2'!$D$19/'Admin-Other_2'!$B$22*$F$3</f>
        <v>59.263750809991215</v>
      </c>
      <c r="F17" s="220">
        <f>VLOOKUP($A17,'Admin-Salaries_2'!$A:$S,7,FALSE)*'Admin-Other_2'!$D$19*$F$2</f>
        <v>92994.724307431228</v>
      </c>
      <c r="G17" s="298">
        <f>VLOOKUP($A17,'Admin-Salaries_2'!$A:$S,7,FALSE)*'Admin-Other_2'!$C$22*'Admin-Other_2'!$D$19/'Admin-Other_2'!$B$22*$F$3</f>
        <v>61.456509589960881</v>
      </c>
      <c r="H17" s="253">
        <f>VLOOKUP($A17,'Admin-Salaries_2'!$A:$S,8,FALSE)*'Admin-Other_2'!$D$19*$F$2</f>
        <v>96435.529106806178</v>
      </c>
      <c r="I17" s="254">
        <f>VLOOKUP($A17,'Admin-Salaries_2'!$A:$S,8,FALSE)*'Admin-Other_2'!$C$22*'Admin-Other_2'!$D$19/'Admin-Other_2'!$B$22*$F$3</f>
        <v>63.730400444789417</v>
      </c>
      <c r="J17" s="253">
        <f>VLOOKUP($A17,'Admin-Salaries_2'!$A:$S,9,FALSE)*'Admin-Other_2'!$D$19*$F$2</f>
        <v>100003.64368375801</v>
      </c>
      <c r="K17" s="254">
        <f>VLOOKUP($A17,'Admin-Salaries_2'!$A:$S,9,FALSE)*'Admin-Other_2'!$C$22*'Admin-Other_2'!$D$19/'Admin-Other_2'!$B$22*$F$3</f>
        <v>66.088425261246641</v>
      </c>
    </row>
    <row r="18" spans="1:11" x14ac:dyDescent="0.25">
      <c r="A18" s="34" t="s">
        <v>69</v>
      </c>
      <c r="B18" s="13" t="s">
        <v>11</v>
      </c>
      <c r="C18" s="195" t="s">
        <v>5</v>
      </c>
      <c r="D18" s="255">
        <f>VLOOKUP($A18,'Admin-Salaries_2'!$A:$S,6,FALSE)*'Admin-Other_2'!$D$19*$F$2</f>
        <v>91685.922093020898</v>
      </c>
      <c r="E18" s="256">
        <f>VLOOKUP($A18,'Admin-Salaries_2'!$A:$S,6,FALSE)*'Admin-Other_2'!$C$22*'Admin-Other_2'!$D$19/'Admin-Other_2'!$B$22*$F$3</f>
        <v>60.591574332178261</v>
      </c>
      <c r="F18" s="221">
        <f>VLOOKUP($A18,'Admin-Salaries_2'!$A:$S,7,FALSE)*'Admin-Other_2'!$D$19*$F$2</f>
        <v>95078.301210462654</v>
      </c>
      <c r="G18" s="299">
        <f>VLOOKUP($A18,'Admin-Salaries_2'!$A:$S,7,FALSE)*'Admin-Other_2'!$C$22*'Admin-Other_2'!$D$19/'Admin-Other_2'!$B$22*$F$3</f>
        <v>62.833462582468854</v>
      </c>
      <c r="H18" s="255">
        <f>VLOOKUP($A18,'Admin-Salaries_2'!$A:$S,8,FALSE)*'Admin-Other_2'!$D$19*$F$2</f>
        <v>98596.19835524977</v>
      </c>
      <c r="I18" s="256">
        <f>VLOOKUP($A18,'Admin-Salaries_2'!$A:$S,8,FALSE)*'Admin-Other_2'!$C$22*'Admin-Other_2'!$D$19/'Admin-Other_2'!$B$22*$F$3</f>
        <v>65.158300698020184</v>
      </c>
      <c r="J18" s="255">
        <f>VLOOKUP($A18,'Admin-Salaries_2'!$A:$S,9,FALSE)*'Admin-Other_2'!$D$19*$F$2</f>
        <v>102244.25769439399</v>
      </c>
      <c r="K18" s="256">
        <f>VLOOKUP($A18,'Admin-Salaries_2'!$A:$S,9,FALSE)*'Admin-Other_2'!$C$22*'Admin-Other_2'!$D$19/'Admin-Other_2'!$B$22*$F$3</f>
        <v>67.569157823846922</v>
      </c>
    </row>
    <row r="19" spans="1:11" x14ac:dyDescent="0.25">
      <c r="A19" s="34" t="s">
        <v>68</v>
      </c>
      <c r="B19" s="14"/>
      <c r="C19" s="196" t="s">
        <v>6</v>
      </c>
      <c r="D19" s="257">
        <f>VLOOKUP($A19,'Admin-Salaries_2'!$A:$S,6,FALSE)*'Admin-Other_2'!$D$19*$F$2</f>
        <v>93566.978278062685</v>
      </c>
      <c r="E19" s="258">
        <f>VLOOKUP($A19,'Admin-Salaries_2'!$A:$S,6,FALSE)*'Admin-Other_2'!$C$22*'Admin-Other_2'!$D$19/'Admin-Other_2'!$B$22*$F$3</f>
        <v>61.834689447968096</v>
      </c>
      <c r="F19" s="222">
        <f>VLOOKUP($A19,'Admin-Salaries_2'!$A:$S,7,FALSE)*'Admin-Other_2'!$D$19*$F$2</f>
        <v>97028.956474351013</v>
      </c>
      <c r="G19" s="300">
        <f>VLOOKUP($A19,'Admin-Salaries_2'!$A:$S,7,FALSE)*'Admin-Other_2'!$C$22*'Admin-Other_2'!$D$19/'Admin-Other_2'!$B$22*$F$3</f>
        <v>64.122572957542914</v>
      </c>
      <c r="H19" s="257">
        <f>VLOOKUP($A19,'Admin-Salaries_2'!$A:$S,8,FALSE)*'Admin-Other_2'!$D$19*$F$2</f>
        <v>100619.02786390198</v>
      </c>
      <c r="I19" s="258">
        <f>VLOOKUP($A19,'Admin-Salaries_2'!$A:$S,8,FALSE)*'Admin-Other_2'!$C$22*'Admin-Other_2'!$D$19/'Admin-Other_2'!$B$22*$F$3</f>
        <v>66.495108156972009</v>
      </c>
      <c r="J19" s="257">
        <f>VLOOKUP($A19,'Admin-Salaries_2'!$A:$S,9,FALSE)*'Admin-Other_2'!$D$19*$F$2</f>
        <v>104341.93189486634</v>
      </c>
      <c r="K19" s="258">
        <f>VLOOKUP($A19,'Admin-Salaries_2'!$A:$S,9,FALSE)*'Admin-Other_2'!$C$22*'Admin-Other_2'!$D$19/'Admin-Other_2'!$B$22*$F$3</f>
        <v>68.955427158779955</v>
      </c>
    </row>
    <row r="20" spans="1:11" x14ac:dyDescent="0.25">
      <c r="A20" s="34" t="s">
        <v>67</v>
      </c>
      <c r="B20" s="14"/>
      <c r="C20" s="196" t="s">
        <v>7</v>
      </c>
      <c r="D20" s="257">
        <f>VLOOKUP($A20,'Admin-Salaries_2'!$A:$S,6,FALSE)*'Admin-Other_2'!$D$19*$F$2</f>
        <v>95449.520174421268</v>
      </c>
      <c r="E20" s="258">
        <f>VLOOKUP($A20,'Admin-Salaries_2'!$A:$S,6,FALSE)*'Admin-Other_2'!$C$22*'Admin-Other_2'!$D$19/'Admin-Other_2'!$B$22*$F$3</f>
        <v>63.078786411195708</v>
      </c>
      <c r="F20" s="222">
        <f>VLOOKUP($A20,'Admin-Salaries_2'!$A:$S,7,FALSE)*'Admin-Other_2'!$D$19*$F$2</f>
        <v>98981.152420874845</v>
      </c>
      <c r="G20" s="300">
        <f>VLOOKUP($A20,'Admin-Salaries_2'!$A:$S,7,FALSE)*'Admin-Other_2'!$C$22*'Admin-Other_2'!$D$19/'Admin-Other_2'!$B$22*$F$3</f>
        <v>65.412701508409953</v>
      </c>
      <c r="H20" s="257">
        <f>VLOOKUP($A20,'Admin-Salaries_2'!$A:$S,8,FALSE)*'Admin-Other_2'!$D$19*$F$2</f>
        <v>102643.4550604472</v>
      </c>
      <c r="I20" s="258">
        <f>VLOOKUP($A20,'Admin-Salaries_2'!$A:$S,8,FALSE)*'Admin-Other_2'!$C$22*'Admin-Other_2'!$D$19/'Admin-Other_2'!$B$22*$F$3</f>
        <v>67.832971464221103</v>
      </c>
      <c r="J20" s="257">
        <f>VLOOKUP($A20,'Admin-Salaries_2'!$A:$S,9,FALSE)*'Admin-Other_2'!$D$19*$F$2</f>
        <v>106441.26289768374</v>
      </c>
      <c r="K20" s="258">
        <f>VLOOKUP($A20,'Admin-Salaries_2'!$A:$S,9,FALSE)*'Admin-Other_2'!$C$22*'Admin-Other_2'!$D$19/'Admin-Other_2'!$B$22*$F$3</f>
        <v>70.342791408397275</v>
      </c>
    </row>
    <row r="21" spans="1:11" ht="15.75" thickBot="1" x14ac:dyDescent="0.3">
      <c r="A21" s="34" t="s">
        <v>66</v>
      </c>
      <c r="B21" s="15"/>
      <c r="C21" s="197" t="s">
        <v>10</v>
      </c>
      <c r="D21" s="259">
        <f>VLOOKUP($A21,'Admin-Salaries_2'!$A:$S,6,FALSE)*'Admin-Other_2'!$D$19*$F$2</f>
        <v>97332.032939185417</v>
      </c>
      <c r="E21" s="260">
        <f>VLOOKUP($A21,'Admin-Salaries_2'!$A:$S,6,FALSE)*'Admin-Other_2'!$C$22*'Admin-Other_2'!$D$19/'Admin-Other_2'!$B$22*$F$3</f>
        <v>64.322864122512797</v>
      </c>
      <c r="F21" s="223">
        <f>VLOOKUP($A21,'Admin-Salaries_2'!$A:$S,7,FALSE)*'Admin-Other_2'!$D$19*$F$2</f>
        <v>100933.31815793528</v>
      </c>
      <c r="G21" s="301">
        <f>VLOOKUP($A21,'Admin-Salaries_2'!$A:$S,7,FALSE)*'Admin-Other_2'!$C$22*'Admin-Other_2'!$D$19/'Admin-Other_2'!$B$22*$F$3</f>
        <v>66.702810095045763</v>
      </c>
      <c r="H21" s="259">
        <f>VLOOKUP($A21,'Admin-Salaries_2'!$A:$S,8,FALSE)*'Admin-Other_2'!$D$19*$F$2</f>
        <v>104667.85092977888</v>
      </c>
      <c r="I21" s="260">
        <f>VLOOKUP($A21,'Admin-Salaries_2'!$A:$S,8,FALSE)*'Admin-Other_2'!$C$22*'Admin-Other_2'!$D$19/'Admin-Other_2'!$B$22*$F$3</f>
        <v>69.170814068562464</v>
      </c>
      <c r="J21" s="259">
        <f>VLOOKUP($A21,'Admin-Salaries_2'!$A:$S,9,FALSE)*'Admin-Other_2'!$D$19*$F$2</f>
        <v>108540.5614141807</v>
      </c>
      <c r="K21" s="260">
        <f>VLOOKUP($A21,'Admin-Salaries_2'!$A:$S,9,FALSE)*'Admin-Other_2'!$C$22*'Admin-Other_2'!$D$19/'Admin-Other_2'!$B$22*$F$3</f>
        <v>71.73013418909926</v>
      </c>
    </row>
    <row r="22" spans="1:11" x14ac:dyDescent="0.25">
      <c r="A22" s="34" t="s">
        <v>65</v>
      </c>
      <c r="B22" s="16" t="s">
        <v>12</v>
      </c>
      <c r="C22" s="198" t="s">
        <v>5</v>
      </c>
      <c r="D22" s="261">
        <f>VLOOKUP($A22,'Admin-Salaries_2'!$A:$S,6,FALSE)*'Admin-Other_2'!$D$19*$F$2</f>
        <v>99213.817414088393</v>
      </c>
      <c r="E22" s="262">
        <f>VLOOKUP($A22,'Admin-Salaries_2'!$A:$S,6,FALSE)*'Admin-Other_2'!$C$22*'Admin-Other_2'!$D$19/'Admin-Other_2'!$B$22*$F$3</f>
        <v>65.566460536066245</v>
      </c>
      <c r="F22" s="224">
        <f>VLOOKUP($A22,'Admin-Salaries_2'!$A:$S,7,FALSE)*'Admin-Other_2'!$D$19*$F$2</f>
        <v>102884.72865840964</v>
      </c>
      <c r="G22" s="302">
        <f>VLOOKUP($A22,'Admin-Salaries_2'!$A:$S,7,FALSE)*'Admin-Other_2'!$C$22*'Admin-Other_2'!$D$19/'Admin-Other_2'!$B$22*$F$3</f>
        <v>67.992419575900698</v>
      </c>
      <c r="H22" s="261">
        <f>VLOOKUP($A22,'Admin-Salaries_2'!$A:$S,8,FALSE)*'Admin-Other_2'!$D$19*$F$2</f>
        <v>106691.46361877079</v>
      </c>
      <c r="I22" s="262">
        <f>VLOOKUP($A22,'Admin-Salaries_2'!$A:$S,8,FALSE)*'Admin-Other_2'!$C$22*'Admin-Other_2'!$D$19/'Admin-Other_2'!$B$22*$F$3</f>
        <v>70.508139100209007</v>
      </c>
      <c r="J22" s="261">
        <f>VLOOKUP($A22,'Admin-Salaries_2'!$A:$S,9,FALSE)*'Admin-Other_2'!$D$19*$F$2</f>
        <v>110639.0477726653</v>
      </c>
      <c r="K22" s="262">
        <f>VLOOKUP($A22,'Admin-Salaries_2'!$A:$S,9,FALSE)*'Admin-Other_2'!$C$22*'Admin-Other_2'!$D$19/'Admin-Other_2'!$B$22*$F$3</f>
        <v>73.116940246916727</v>
      </c>
    </row>
    <row r="23" spans="1:11" x14ac:dyDescent="0.25">
      <c r="A23" s="34" t="s">
        <v>64</v>
      </c>
      <c r="B23" s="17"/>
      <c r="C23" s="199" t="s">
        <v>6</v>
      </c>
      <c r="D23" s="263">
        <f>VLOOKUP($A23,'Admin-Salaries_2'!$A:$S,6,FALSE)*'Admin-Other_2'!$D$19*$F$2</f>
        <v>102978.21661433608</v>
      </c>
      <c r="E23" s="264">
        <f>VLOOKUP($A23,'Admin-Salaries_2'!$A:$S,6,FALSE)*'Admin-Other_2'!$C$22*'Admin-Other_2'!$D$19/'Admin-Other_2'!$B$22*$F$3</f>
        <v>68.054202042623686</v>
      </c>
      <c r="F23" s="225">
        <f>VLOOKUP($A23,'Admin-Salaries_2'!$A:$S,7,FALSE)*'Admin-Other_2'!$D$19*$F$2</f>
        <v>106788.41062906649</v>
      </c>
      <c r="G23" s="303">
        <f>VLOOKUP($A23,'Admin-Salaries_2'!$A:$S,7,FALSE)*'Admin-Other_2'!$C$22*'Admin-Other_2'!$D$19/'Admin-Other_2'!$B$22*$F$3</f>
        <v>70.572207518200756</v>
      </c>
      <c r="H23" s="263">
        <f>VLOOKUP($A23,'Admin-Salaries_2'!$A:$S,8,FALSE)*'Admin-Other_2'!$D$19*$F$2</f>
        <v>110739.58182234195</v>
      </c>
      <c r="I23" s="264">
        <f>VLOOKUP($A23,'Admin-Salaries_2'!$A:$S,8,FALSE)*'Admin-Other_2'!$C$22*'Admin-Other_2'!$D$19/'Admin-Other_2'!$B$22*$F$3</f>
        <v>73.183379196374176</v>
      </c>
      <c r="J23" s="263">
        <f>VLOOKUP($A23,'Admin-Salaries_2'!$A:$S,9,FALSE)*'Admin-Other_2'!$D$19*$F$2</f>
        <v>114836.94634976859</v>
      </c>
      <c r="K23" s="264">
        <f>VLOOKUP($A23,'Admin-Salaries_2'!$A:$S,9,FALSE)*'Admin-Other_2'!$C$22*'Admin-Other_2'!$D$19/'Admin-Other_2'!$B$22*$F$3</f>
        <v>75.891164226640015</v>
      </c>
    </row>
    <row r="24" spans="1:11" x14ac:dyDescent="0.25">
      <c r="A24" s="34" t="s">
        <v>63</v>
      </c>
      <c r="B24" s="17"/>
      <c r="C24" s="199" t="s">
        <v>7</v>
      </c>
      <c r="D24" s="263">
        <f>VLOOKUP($A24,'Admin-Salaries_2'!$A:$S,6,FALSE)*'Admin-Other_2'!$D$19*$F$2</f>
        <v>106738.07128584999</v>
      </c>
      <c r="E24" s="264">
        <f>VLOOKUP($A24,'Admin-Salaries_2'!$A:$S,6,FALSE)*'Admin-Other_2'!$C$22*'Admin-Other_2'!$D$19/'Admin-Other_2'!$B$22*$F$3</f>
        <v>70.538940251136125</v>
      </c>
      <c r="F24" s="225">
        <f>VLOOKUP($A24,'Admin-Salaries_2'!$A:$S,7,FALSE)*'Admin-Other_2'!$D$19*$F$2</f>
        <v>110687.37992342643</v>
      </c>
      <c r="G24" s="303">
        <f>VLOOKUP($A24,'Admin-Salaries_2'!$A:$S,7,FALSE)*'Admin-Other_2'!$C$22*'Admin-Other_2'!$D$19/'Admin-Other_2'!$B$22*$F$3</f>
        <v>73.148881040428151</v>
      </c>
      <c r="H24" s="263">
        <f>VLOOKUP($A24,'Admin-Salaries_2'!$A:$S,8,FALSE)*'Admin-Other_2'!$D$19*$F$2</f>
        <v>114782.8129805932</v>
      </c>
      <c r="I24" s="264">
        <f>VLOOKUP($A24,'Admin-Salaries_2'!$A:$S,8,FALSE)*'Admin-Other_2'!$C$22*'Admin-Other_2'!$D$19/'Admin-Other_2'!$B$22*$F$3</f>
        <v>75.855389638923995</v>
      </c>
      <c r="J24" s="263">
        <f>VLOOKUP($A24,'Admin-Salaries_2'!$A:$S,9,FALSE)*'Admin-Other_2'!$D$19*$F$2</f>
        <v>119029.77706087515</v>
      </c>
      <c r="K24" s="264">
        <f>VLOOKUP($A24,'Admin-Salaries_2'!$A:$S,9,FALSE)*'Admin-Other_2'!$C$22*'Admin-Other_2'!$D$19/'Admin-Other_2'!$B$22*$F$3</f>
        <v>78.662039055564165</v>
      </c>
    </row>
    <row r="25" spans="1:11" ht="15.75" thickBot="1" x14ac:dyDescent="0.3">
      <c r="A25" s="34" t="s">
        <v>62</v>
      </c>
      <c r="B25" s="18"/>
      <c r="C25" s="200" t="s">
        <v>10</v>
      </c>
      <c r="D25" s="265">
        <f>VLOOKUP($A25,'Admin-Salaries_2'!$A:$S,6,FALSE)*'Admin-Other_2'!$D$19*$F$2</f>
        <v>110503.97076321168</v>
      </c>
      <c r="E25" s="266">
        <f>VLOOKUP($A25,'Admin-Salaries_2'!$A:$S,6,FALSE)*'Admin-Other_2'!$C$22*'Admin-Other_2'!$D$19/'Admin-Other_2'!$B$22*$F$3</f>
        <v>73.027673231086609</v>
      </c>
      <c r="F25" s="226">
        <f>VLOOKUP($A25,'Admin-Salaries_2'!$A:$S,7,FALSE)*'Admin-Other_2'!$D$19*$F$2</f>
        <v>114592.6176814505</v>
      </c>
      <c r="G25" s="304">
        <f>VLOOKUP($A25,'Admin-Salaries_2'!$A:$S,7,FALSE)*'Admin-Other_2'!$C$22*'Admin-Other_2'!$D$19/'Admin-Other_2'!$B$22*$F$3</f>
        <v>75.729697140636802</v>
      </c>
      <c r="H25" s="265">
        <f>VLOOKUP($A25,'Admin-Salaries_2'!$A:$S,8,FALSE)*'Admin-Other_2'!$D$19*$F$2</f>
        <v>118832.54453566417</v>
      </c>
      <c r="I25" s="266">
        <f>VLOOKUP($A25,'Admin-Salaries_2'!$A:$S,8,FALSE)*'Admin-Other_2'!$C$22*'Admin-Other_2'!$D$19/'Admin-Other_2'!$B$22*$F$3</f>
        <v>78.531695934840371</v>
      </c>
      <c r="J25" s="265">
        <f>VLOOKUP($A25,'Admin-Salaries_2'!$A:$S,9,FALSE)*'Admin-Other_2'!$D$19*$F$2</f>
        <v>123229.34868348372</v>
      </c>
      <c r="K25" s="266">
        <f>VLOOKUP($A25,'Admin-Salaries_2'!$A:$S,9,FALSE)*'Admin-Other_2'!$C$22*'Admin-Other_2'!$D$19/'Admin-Other_2'!$B$22*$F$3</f>
        <v>81.437368684429444</v>
      </c>
    </row>
    <row r="26" spans="1:11" x14ac:dyDescent="0.25">
      <c r="A26" s="34" t="s">
        <v>61</v>
      </c>
      <c r="B26" s="19" t="s">
        <v>13</v>
      </c>
      <c r="C26" s="201" t="s">
        <v>5</v>
      </c>
      <c r="D26" s="267">
        <f>VLOOKUP($A26,'Admin-Salaries_2'!$A:$S,6,FALSE)*'Admin-Other_2'!$D$19*$F$2</f>
        <v>113210.48524270844</v>
      </c>
      <c r="E26" s="268">
        <f>VLOOKUP($A26,'Admin-Salaries_2'!$A:$S,6,FALSE)*'Admin-Other_2'!$C$22*'Admin-Other_2'!$D$19/'Admin-Other_2'!$B$22*$F$3</f>
        <v>74.816300858119305</v>
      </c>
      <c r="F26" s="227">
        <f>VLOOKUP($A26,'Admin-Salaries_2'!$A:$S,7,FALSE)*'Admin-Other_2'!$D$19*$F$2</f>
        <v>117399.27319668865</v>
      </c>
      <c r="G26" s="305">
        <f>VLOOKUP($A26,'Admin-Salaries_2'!$A:$S,7,FALSE)*'Admin-Other_2'!$C$22*'Admin-Other_2'!$D$19/'Admin-Other_2'!$B$22*$F$3</f>
        <v>77.584503989869717</v>
      </c>
      <c r="H26" s="267">
        <f>VLOOKUP($A26,'Admin-Salaries_2'!$A:$S,8,FALSE)*'Admin-Other_2'!$D$19*$F$2</f>
        <v>121743.04630496612</v>
      </c>
      <c r="I26" s="268">
        <f>VLOOKUP($A26,'Admin-Salaries_2'!$A:$S,8,FALSE)*'Admin-Other_2'!$C$22*'Admin-Other_2'!$D$19/'Admin-Other_2'!$B$22*$F$3</f>
        <v>80.455130637494889</v>
      </c>
      <c r="J26" s="267">
        <f>VLOOKUP($A26,'Admin-Salaries_2'!$A:$S,9,FALSE)*'Admin-Other_2'!$D$19*$F$2</f>
        <v>126247.53901824985</v>
      </c>
      <c r="K26" s="268">
        <f>VLOOKUP($A26,'Admin-Salaries_2'!$A:$S,9,FALSE)*'Admin-Other_2'!$C$22*'Admin-Other_2'!$D$19/'Admin-Other_2'!$B$22*$F$3</f>
        <v>83.431970471082195</v>
      </c>
    </row>
    <row r="27" spans="1:11" x14ac:dyDescent="0.25">
      <c r="A27" s="34" t="s">
        <v>60</v>
      </c>
      <c r="B27" s="20"/>
      <c r="C27" s="202" t="s">
        <v>6</v>
      </c>
      <c r="D27" s="269">
        <f>VLOOKUP($A27,'Admin-Salaries_2'!$A:$S,6,FALSE)*'Admin-Other_2'!$D$19*$F$2</f>
        <v>116007.32223078837</v>
      </c>
      <c r="E27" s="270">
        <f>VLOOKUP($A27,'Admin-Salaries_2'!$A:$S,6,FALSE)*'Admin-Other_2'!$C$22*'Admin-Other_2'!$D$19/'Admin-Other_2'!$B$22*$F$3</f>
        <v>76.664619033796242</v>
      </c>
      <c r="F27" s="228">
        <f>VLOOKUP($A27,'Admin-Salaries_2'!$A:$S,7,FALSE)*'Admin-Other_2'!$D$19*$F$2</f>
        <v>120299.59315332754</v>
      </c>
      <c r="G27" s="306">
        <f>VLOOKUP($A27,'Admin-Salaries_2'!$A:$S,7,FALSE)*'Admin-Other_2'!$C$22*'Admin-Other_2'!$D$19/'Admin-Other_2'!$B$22*$F$3</f>
        <v>79.501209938046713</v>
      </c>
      <c r="H27" s="269">
        <f>VLOOKUP($A27,'Admin-Salaries_2'!$A:$S,8,FALSE)*'Admin-Other_2'!$D$19*$F$2</f>
        <v>124750.67810000064</v>
      </c>
      <c r="I27" s="270">
        <f>VLOOKUP($A27,'Admin-Salaries_2'!$A:$S,8,FALSE)*'Admin-Other_2'!$C$22*'Admin-Other_2'!$D$19/'Admin-Other_2'!$B$22*$F$3</f>
        <v>82.442754705754425</v>
      </c>
      <c r="J27" s="269">
        <f>VLOOKUP($A27,'Admin-Salaries_2'!$A:$S,9,FALSE)*'Admin-Other_2'!$D$19*$F$2</f>
        <v>129366.45318970067</v>
      </c>
      <c r="K27" s="270">
        <f>VLOOKUP($A27,'Admin-Salaries_2'!$A:$S,9,FALSE)*'Admin-Other_2'!$C$22*'Admin-Other_2'!$D$19/'Admin-Other_2'!$B$22*$F$3</f>
        <v>85.493136629867351</v>
      </c>
    </row>
    <row r="28" spans="1:11" x14ac:dyDescent="0.25">
      <c r="A28" s="34" t="s">
        <v>59</v>
      </c>
      <c r="B28" s="20"/>
      <c r="C28" s="202" t="s">
        <v>7</v>
      </c>
      <c r="D28" s="269">
        <f>VLOOKUP($A28,'Admin-Salaries_2'!$A:$S,6,FALSE)*'Admin-Other_2'!$D$19*$F$2</f>
        <v>118799.84774289007</v>
      </c>
      <c r="E28" s="270">
        <f>VLOOKUP($A28,'Admin-Salaries_2'!$A:$S,6,FALSE)*'Admin-Other_2'!$C$22*'Admin-Other_2'!$D$19/'Admin-Other_2'!$B$22*$F$3</f>
        <v>78.510087926712501</v>
      </c>
      <c r="F28" s="228">
        <f>VLOOKUP($A28,'Admin-Salaries_2'!$A:$S,7,FALSE)*'Admin-Other_2'!$D$19*$F$2</f>
        <v>123195.44210937698</v>
      </c>
      <c r="G28" s="306">
        <f>VLOOKUP($A28,'Admin-Salaries_2'!$A:$S,7,FALSE)*'Admin-Other_2'!$C$22*'Admin-Other_2'!$D$19/'Admin-Other_2'!$B$22*$F$3</f>
        <v>81.414961180000859</v>
      </c>
      <c r="H28" s="269">
        <f>VLOOKUP($A28,'Admin-Salaries_2'!$A:$S,8,FALSE)*'Admin-Other_2'!$D$19*$F$2</f>
        <v>127753.67346742393</v>
      </c>
      <c r="I28" s="270">
        <f>VLOOKUP($A28,'Admin-Salaries_2'!$A:$S,8,FALSE)*'Admin-Other_2'!$C$22*'Admin-Other_2'!$D$19/'Admin-Other_2'!$B$22*$F$3</f>
        <v>84.427314743660901</v>
      </c>
      <c r="J28" s="269">
        <f>VLOOKUP($A28,'Admin-Salaries_2'!$A:$S,9,FALSE)*'Admin-Other_2'!$D$19*$F$2</f>
        <v>132480.5593857186</v>
      </c>
      <c r="K28" s="270">
        <f>VLOOKUP($A28,'Admin-Salaries_2'!$A:$S,9,FALSE)*'Admin-Other_2'!$C$22*'Admin-Other_2'!$D$19/'Admin-Other_2'!$B$22*$F$3</f>
        <v>87.551125389176335</v>
      </c>
    </row>
    <row r="29" spans="1:11" ht="15.75" thickBot="1" x14ac:dyDescent="0.3">
      <c r="A29" s="34" t="s">
        <v>58</v>
      </c>
      <c r="B29" s="21"/>
      <c r="C29" s="203" t="s">
        <v>10</v>
      </c>
      <c r="D29" s="271">
        <f>VLOOKUP($A29,'Admin-Salaries_2'!$A:$S,6,FALSE)*'Admin-Other_2'!$D$19*$F$2</f>
        <v>121596.64103357829</v>
      </c>
      <c r="E29" s="272">
        <f>VLOOKUP($A29,'Admin-Salaries_2'!$A:$S,6,FALSE)*'Admin-Other_2'!$C$22*'Admin-Other_2'!$D$19/'Admin-Other_2'!$B$22*$F$3</f>
        <v>80.358377224523608</v>
      </c>
      <c r="F29" s="229">
        <f>VLOOKUP($A29,'Admin-Salaries_2'!$A:$S,7,FALSE)*'Admin-Other_2'!$D$19*$F$2</f>
        <v>126095.71675182067</v>
      </c>
      <c r="G29" s="307">
        <f>VLOOKUP($A29,'Admin-Salaries_2'!$A:$S,7,FALSE)*'Admin-Other_2'!$C$22*'Admin-Other_2'!$D$19/'Admin-Other_2'!$B$22*$F$3</f>
        <v>83.331637181830985</v>
      </c>
      <c r="H29" s="271">
        <f>VLOOKUP($A29,'Admin-Salaries_2'!$A:$S,8,FALSE)*'Admin-Other_2'!$D$19*$F$2</f>
        <v>130761.25827163803</v>
      </c>
      <c r="I29" s="272">
        <f>VLOOKUP($A29,'Admin-Salaries_2'!$A:$S,8,FALSE)*'Admin-Other_2'!$C$22*'Admin-Other_2'!$D$19/'Admin-Other_2'!$B$22*$F$3</f>
        <v>86.414907757558709</v>
      </c>
      <c r="J29" s="271">
        <f>VLOOKUP($A29,'Admin-Salaries_2'!$A:$S,9,FALSE)*'Admin-Other_2'!$D$19*$F$2</f>
        <v>135599.42482768864</v>
      </c>
      <c r="K29" s="272">
        <f>VLOOKUP($A29,'Admin-Salaries_2'!$A:$S,9,FALSE)*'Admin-Other_2'!$C$22*'Admin-Other_2'!$D$19/'Admin-Other_2'!$B$22*$F$3</f>
        <v>89.612259344588381</v>
      </c>
    </row>
    <row r="30" spans="1:11" x14ac:dyDescent="0.25">
      <c r="A30" s="34" t="s">
        <v>57</v>
      </c>
      <c r="B30" s="22" t="s">
        <v>14</v>
      </c>
      <c r="C30" s="204" t="s">
        <v>5</v>
      </c>
      <c r="D30" s="273">
        <f>VLOOKUP($A30,'Admin-Salaries_2'!$A:$S,6,FALSE)*'Admin-Other_2'!$D$19*$F$2</f>
        <v>124392.03600773306</v>
      </c>
      <c r="E30" s="274">
        <f>VLOOKUP($A30,'Admin-Salaries_2'!$A:$S,6,FALSE)*'Admin-Other_2'!$C$22*'Admin-Other_2'!$D$19/'Admin-Other_2'!$B$22*$F$3</f>
        <v>82.205742430628561</v>
      </c>
      <c r="F30" s="230">
        <f>VLOOKUP($A30,'Admin-Salaries_2'!$A:$S,7,FALSE)*'Admin-Other_2'!$D$19*$F$2</f>
        <v>128994.54134001918</v>
      </c>
      <c r="G30" s="308">
        <f>VLOOKUP($A30,'Admin-Salaries_2'!$A:$S,7,FALSE)*'Admin-Other_2'!$C$22*'Admin-Other_2'!$D$19/'Admin-Other_2'!$B$22*$F$3</f>
        <v>85.247354900561817</v>
      </c>
      <c r="H30" s="273">
        <f>VLOOKUP($A30,'Admin-Salaries_2'!$A:$S,8,FALSE)*'Admin-Other_2'!$D$19*$F$2</f>
        <v>133767.33936959988</v>
      </c>
      <c r="I30" s="274">
        <f>VLOOKUP($A30,'Admin-Salaries_2'!$A:$S,8,FALSE)*'Admin-Other_2'!$C$22*'Admin-Other_2'!$D$19/'Admin-Other_2'!$B$22*$F$3</f>
        <v>88.401507031882602</v>
      </c>
      <c r="J30" s="273">
        <f>VLOOKUP($A30,'Admin-Salaries_2'!$A:$S,9,FALSE)*'Admin-Other_2'!$D$19*$F$2</f>
        <v>138716.73092627505</v>
      </c>
      <c r="K30" s="274">
        <f>VLOOKUP($A30,'Admin-Salaries_2'!$A:$S,9,FALSE)*'Admin-Other_2'!$C$22*'Admin-Other_2'!$D$19/'Admin-Other_2'!$B$22*$F$3</f>
        <v>91.672362792062259</v>
      </c>
    </row>
    <row r="31" spans="1:11" x14ac:dyDescent="0.25">
      <c r="A31" s="34" t="s">
        <v>56</v>
      </c>
      <c r="B31" s="23"/>
      <c r="C31" s="205" t="s">
        <v>6</v>
      </c>
      <c r="D31" s="275">
        <f>VLOOKUP($A31,'Admin-Salaries_2'!$A:$S,6,FALSE)*'Admin-Other_2'!$D$19*$F$2</f>
        <v>128118.44760882173</v>
      </c>
      <c r="E31" s="276">
        <f>VLOOKUP($A31,'Admin-Salaries_2'!$A:$S,6,FALSE)*'Admin-Other_2'!$C$22*'Admin-Other_2'!$D$19/'Admin-Other_2'!$B$22*$F$3</f>
        <v>84.668379445835527</v>
      </c>
      <c r="F31" s="231">
        <f>VLOOKUP($A31,'Admin-Salaries_2'!$A:$S,7,FALSE)*'Admin-Other_2'!$D$19*$F$2</f>
        <v>132858.83017034811</v>
      </c>
      <c r="G31" s="309">
        <f>VLOOKUP($A31,'Admin-Salaries_2'!$A:$S,7,FALSE)*'Admin-Other_2'!$C$22*'Admin-Other_2'!$D$19/'Admin-Other_2'!$B$22*$F$3</f>
        <v>87.801109485331423</v>
      </c>
      <c r="H31" s="275">
        <f>VLOOKUP($A31,'Admin-Salaries_2'!$A:$S,8,FALSE)*'Admin-Other_2'!$D$19*$F$2</f>
        <v>137774.60688665099</v>
      </c>
      <c r="I31" s="276">
        <f>VLOOKUP($A31,'Admin-Salaries_2'!$A:$S,8,FALSE)*'Admin-Other_2'!$C$22*'Admin-Other_2'!$D$19/'Admin-Other_2'!$B$22*$F$3</f>
        <v>91.049750536288698</v>
      </c>
      <c r="J31" s="275">
        <f>VLOOKUP($A31,'Admin-Salaries_2'!$A:$S,9,FALSE)*'Admin-Other_2'!$D$19*$F$2</f>
        <v>142872.26734145707</v>
      </c>
      <c r="K31" s="276">
        <f>VLOOKUP($A31,'Admin-Salaries_2'!$A:$S,9,FALSE)*'Admin-Other_2'!$C$22*'Admin-Other_2'!$D$19/'Admin-Other_2'!$B$22*$F$3</f>
        <v>94.418591306131376</v>
      </c>
    </row>
    <row r="32" spans="1:11" x14ac:dyDescent="0.25">
      <c r="A32" s="34" t="s">
        <v>55</v>
      </c>
      <c r="B32" s="23"/>
      <c r="C32" s="205" t="s">
        <v>7</v>
      </c>
      <c r="D32" s="275">
        <f>VLOOKUP($A32,'Admin-Salaries_2'!$A:$S,6,FALSE)*'Admin-Other_2'!$D$19*$F$2</f>
        <v>131847.08777688563</v>
      </c>
      <c r="E32" s="276">
        <f>VLOOKUP($A32,'Admin-Salaries_2'!$A:$S,6,FALSE)*'Admin-Other_2'!$C$22*'Admin-Other_2'!$D$19/'Admin-Other_2'!$B$22*$F$3</f>
        <v>87.132489232199191</v>
      </c>
      <c r="F32" s="231">
        <f>VLOOKUP($A32,'Admin-Salaries_2'!$A:$S,7,FALSE)*'Admin-Other_2'!$D$19*$F$2</f>
        <v>136725.43002463039</v>
      </c>
      <c r="G32" s="309">
        <f>VLOOKUP($A32,'Admin-Salaries_2'!$A:$S,7,FALSE)*'Admin-Other_2'!$C$22*'Admin-Other_2'!$D$19/'Admin-Other_2'!$B$22*$F$3</f>
        <v>90.356391333790569</v>
      </c>
      <c r="H32" s="275">
        <f>VLOOKUP($A32,'Admin-Salaries_2'!$A:$S,8,FALSE)*'Admin-Other_2'!$D$19*$F$2</f>
        <v>141784.27093554172</v>
      </c>
      <c r="I32" s="276">
        <f>VLOOKUP($A32,'Admin-Salaries_2'!$A:$S,8,FALSE)*'Admin-Other_2'!$C$22*'Admin-Other_2'!$D$19/'Admin-Other_2'!$B$22*$F$3</f>
        <v>93.69957781314082</v>
      </c>
      <c r="J32" s="275">
        <f>VLOOKUP($A32,'Admin-Salaries_2'!$A:$S,9,FALSE)*'Admin-Other_2'!$D$19*$F$2</f>
        <v>147030.28896015676</v>
      </c>
      <c r="K32" s="276">
        <f>VLOOKUP($A32,'Admin-Salaries_2'!$A:$S,9,FALSE)*'Admin-Other_2'!$C$22*'Admin-Other_2'!$D$19/'Admin-Other_2'!$B$22*$F$3</f>
        <v>97.16646219222703</v>
      </c>
    </row>
    <row r="33" spans="1:11" ht="15.75" thickBot="1" x14ac:dyDescent="0.3">
      <c r="A33" s="34" t="s">
        <v>54</v>
      </c>
      <c r="B33" s="24"/>
      <c r="C33" s="206" t="s">
        <v>10</v>
      </c>
      <c r="D33" s="277">
        <f>VLOOKUP($A33,'Admin-Salaries_2'!$A:$S,6,FALSE)*'Admin-Other_2'!$D$19*$F$2</f>
        <v>135631.99998936319</v>
      </c>
      <c r="E33" s="278">
        <f>VLOOKUP($A33,'Admin-Salaries_2'!$A:$S,6,FALSE)*'Admin-Other_2'!$C$22*'Admin-Other_2'!$D$19/'Admin-Other_2'!$B$22*$F$3</f>
        <v>89.633786971566764</v>
      </c>
      <c r="F33" s="232">
        <f>VLOOKUP($A33,'Admin-Salaries_2'!$A:$S,7,FALSE)*'Admin-Other_2'!$D$19*$F$2</f>
        <v>140650.38398896964</v>
      </c>
      <c r="G33" s="310">
        <f>VLOOKUP($A33,'Admin-Salaries_2'!$A:$S,7,FALSE)*'Admin-Other_2'!$C$22*'Admin-Other_2'!$D$19/'Admin-Other_2'!$B$22*$F$3</f>
        <v>92.950237089514729</v>
      </c>
      <c r="H33" s="277">
        <f>VLOOKUP($A33,'Admin-Salaries_2'!$A:$S,8,FALSE)*'Admin-Other_2'!$D$19*$F$2</f>
        <v>145854.44819656151</v>
      </c>
      <c r="I33" s="278">
        <f>VLOOKUP($A33,'Admin-Salaries_2'!$A:$S,8,FALSE)*'Admin-Other_2'!$C$22*'Admin-Other_2'!$D$19/'Admin-Other_2'!$B$22*$F$3</f>
        <v>96.389395861826785</v>
      </c>
      <c r="J33" s="277">
        <f>VLOOKUP($A33,'Admin-Salaries_2'!$A:$S,9,FALSE)*'Admin-Other_2'!$D$19*$F$2</f>
        <v>151251.06277983426</v>
      </c>
      <c r="K33" s="278">
        <f>VLOOKUP($A33,'Admin-Salaries_2'!$A:$S,9,FALSE)*'Admin-Other_2'!$C$22*'Admin-Other_2'!$D$19/'Admin-Other_2'!$B$22*$F$3</f>
        <v>99.955803508714354</v>
      </c>
    </row>
    <row r="34" spans="1:11" x14ac:dyDescent="0.25">
      <c r="A34" s="34" t="s">
        <v>53</v>
      </c>
      <c r="B34" s="25" t="s">
        <v>15</v>
      </c>
      <c r="C34" s="207" t="s">
        <v>5</v>
      </c>
      <c r="D34" s="279">
        <f>VLOOKUP($A34,'Admin-Salaries_2'!$A:$S,6,FALSE)*'Admin-Other_2'!$D$19*$F$2</f>
        <v>140510.51196140112</v>
      </c>
      <c r="E34" s="280">
        <f>VLOOKUP($A34,'Admin-Salaries_2'!$A:$S,6,FALSE)*'Admin-Other_2'!$C$22*'Admin-Other_2'!$D$19/'Admin-Other_2'!$B$22*$F$3</f>
        <v>92.857801237183864</v>
      </c>
      <c r="F34" s="233">
        <f>VLOOKUP($A34,'Admin-Salaries_2'!$A:$S,7,FALSE)*'Admin-Other_2'!$D$19*$F$2</f>
        <v>145709.40090397294</v>
      </c>
      <c r="G34" s="311">
        <f>VLOOKUP($A34,'Admin-Salaries_2'!$A:$S,7,FALSE)*'Admin-Other_2'!$C$22*'Admin-Other_2'!$D$19/'Admin-Other_2'!$B$22*$F$3</f>
        <v>96.293539882959649</v>
      </c>
      <c r="H34" s="279">
        <f>VLOOKUP($A34,'Admin-Salaries_2'!$A:$S,8,FALSE)*'Admin-Other_2'!$D$19*$F$2</f>
        <v>151100.64873741992</v>
      </c>
      <c r="I34" s="280">
        <f>VLOOKUP($A34,'Admin-Salaries_2'!$A:$S,8,FALSE)*'Admin-Other_2'!$C$22*'Admin-Other_2'!$D$19/'Admin-Other_2'!$B$22*$F$3</f>
        <v>99.856400858629158</v>
      </c>
      <c r="J34" s="279">
        <f>VLOOKUP($A34,'Admin-Salaries_2'!$A:$S,9,FALSE)*'Admin-Other_2'!$D$19*$F$2</f>
        <v>156691.37274070445</v>
      </c>
      <c r="K34" s="280">
        <f>VLOOKUP($A34,'Admin-Salaries_2'!$A:$S,9,FALSE)*'Admin-Other_2'!$C$22*'Admin-Other_2'!$D$19/'Admin-Other_2'!$B$22*$F$3</f>
        <v>103.55108769039843</v>
      </c>
    </row>
    <row r="35" spans="1:11" x14ac:dyDescent="0.25">
      <c r="A35" s="34" t="s">
        <v>52</v>
      </c>
      <c r="B35" s="26"/>
      <c r="C35" s="208" t="s">
        <v>6</v>
      </c>
      <c r="D35" s="281">
        <f>VLOOKUP($A35,'Admin-Salaries_2'!$A:$S,6,FALSE)*'Admin-Other_2'!$D$19*$F$2</f>
        <v>146267.17733550598</v>
      </c>
      <c r="E35" s="282">
        <f>VLOOKUP($A35,'Admin-Salaries_2'!$A:$S,6,FALSE)*'Admin-Other_2'!$C$22*'Admin-Other_2'!$D$19/'Admin-Other_2'!$B$22*$F$3</f>
        <v>96.662152111974294</v>
      </c>
      <c r="F35" s="234">
        <f>VLOOKUP($A35,'Admin-Salaries_2'!$A:$S,7,FALSE)*'Admin-Other_2'!$D$19*$F$2</f>
        <v>151679.0628969197</v>
      </c>
      <c r="G35" s="312">
        <f>VLOOKUP($A35,'Admin-Salaries_2'!$A:$S,7,FALSE)*'Admin-Other_2'!$C$22*'Admin-Other_2'!$D$19/'Admin-Other_2'!$B$22*$F$3</f>
        <v>100.23865174011732</v>
      </c>
      <c r="H35" s="281">
        <f>VLOOKUP($A35,'Admin-Salaries_2'!$A:$S,8,FALSE)*'Admin-Other_2'!$D$19*$F$2</f>
        <v>157291.18822410569</v>
      </c>
      <c r="I35" s="282">
        <f>VLOOKUP($A35,'Admin-Salaries_2'!$A:$S,8,FALSE)*'Admin-Other_2'!$C$22*'Admin-Other_2'!$D$19/'Admin-Other_2'!$B$22*$F$3</f>
        <v>103.94748185450166</v>
      </c>
      <c r="J35" s="281">
        <f>VLOOKUP($A35,'Admin-Salaries_2'!$A:$S,9,FALSE)*'Admin-Other_2'!$D$19*$F$2</f>
        <v>163110.96218839759</v>
      </c>
      <c r="K35" s="282">
        <f>VLOOKUP($A35,'Admin-Salaries_2'!$A:$S,9,FALSE)*'Admin-Other_2'!$C$22*'Admin-Other_2'!$D$19/'Admin-Other_2'!$B$22*$F$3</f>
        <v>107.79353868311823</v>
      </c>
    </row>
    <row r="36" spans="1:11" x14ac:dyDescent="0.25">
      <c r="A36" s="34" t="s">
        <v>51</v>
      </c>
      <c r="B36" s="26"/>
      <c r="C36" s="208" t="s">
        <v>7</v>
      </c>
      <c r="D36" s="281">
        <f>VLOOKUP($A36,'Admin-Salaries_2'!$A:$S,6,FALSE)*'Admin-Other_2'!$D$19*$F$2</f>
        <v>152017.72639269035</v>
      </c>
      <c r="E36" s="282">
        <f>VLOOKUP($A36,'Admin-Salaries_2'!$A:$S,6,FALSE)*'Admin-Other_2'!$C$22*'Admin-Other_2'!$D$19/'Admin-Other_2'!$B$22*$F$3</f>
        <v>100.46246095650677</v>
      </c>
      <c r="F36" s="234">
        <f>VLOOKUP($A36,'Admin-Salaries_2'!$A:$S,7,FALSE)*'Admin-Other_2'!$D$19*$F$2</f>
        <v>157642.38226921987</v>
      </c>
      <c r="G36" s="312">
        <f>VLOOKUP($A36,'Admin-Salaries_2'!$A:$S,7,FALSE)*'Admin-Other_2'!$C$22*'Admin-Other_2'!$D$19/'Admin-Other_2'!$B$22*$F$3</f>
        <v>104.17957201189752</v>
      </c>
      <c r="H36" s="281">
        <f>VLOOKUP($A36,'Admin-Salaries_2'!$A:$S,8,FALSE)*'Admin-Other_2'!$D$19*$F$2</f>
        <v>163475.15041318099</v>
      </c>
      <c r="I36" s="282">
        <f>VLOOKUP($A36,'Admin-Salaries_2'!$A:$S,8,FALSE)*'Admin-Other_2'!$C$22*'Admin-Other_2'!$D$19/'Admin-Other_2'!$B$22*$F$3</f>
        <v>108.03421617633772</v>
      </c>
      <c r="J36" s="281">
        <f>VLOOKUP($A36,'Admin-Salaries_2'!$A:$S,9,FALSE)*'Admin-Other_2'!$D$19*$F$2</f>
        <v>169523.73097846867</v>
      </c>
      <c r="K36" s="282">
        <f>VLOOKUP($A36,'Admin-Salaries_2'!$A:$S,9,FALSE)*'Admin-Other_2'!$C$22*'Admin-Other_2'!$D$19/'Admin-Other_2'!$B$22*$F$3</f>
        <v>112.03148217486221</v>
      </c>
    </row>
    <row r="37" spans="1:11" ht="15.75" thickBot="1" x14ac:dyDescent="0.3">
      <c r="A37" s="34" t="s">
        <v>50</v>
      </c>
      <c r="B37" s="27"/>
      <c r="C37" s="209" t="s">
        <v>10</v>
      </c>
      <c r="D37" s="283">
        <f>VLOOKUP($A37,'Admin-Salaries_2'!$A:$S,6,FALSE)*'Admin-Other_2'!$D$19*$F$2</f>
        <v>157774.33120920195</v>
      </c>
      <c r="E37" s="284">
        <f>VLOOKUP($A37,'Admin-Salaries_2'!$A:$S,6,FALSE)*'Admin-Other_2'!$C$22*'Admin-Other_2'!$D$19/'Admin-Other_2'!$B$22*$F$3</f>
        <v>104.26677181119565</v>
      </c>
      <c r="F37" s="235">
        <f>VLOOKUP($A37,'Admin-Salaries_2'!$A:$S,7,FALSE)*'Admin-Other_2'!$D$19*$F$2</f>
        <v>163611.98146394239</v>
      </c>
      <c r="G37" s="313">
        <f>VLOOKUP($A37,'Admin-Salaries_2'!$A:$S,7,FALSE)*'Admin-Other_2'!$C$22*'Admin-Other_2'!$D$19/'Admin-Other_2'!$B$22*$F$3</f>
        <v>108.12464236820989</v>
      </c>
      <c r="H37" s="283">
        <f>VLOOKUP($A37,'Admin-Salaries_2'!$A:$S,8,FALSE)*'Admin-Other_2'!$D$19*$F$2</f>
        <v>169665.62477810823</v>
      </c>
      <c r="I37" s="284">
        <f>VLOOKUP($A37,'Admin-Salaries_2'!$A:$S,8,FALSE)*'Admin-Other_2'!$C$22*'Admin-Other_2'!$D$19/'Admin-Other_2'!$B$22*$F$3</f>
        <v>112.12525413583363</v>
      </c>
      <c r="J37" s="283">
        <f>VLOOKUP($A37,'Admin-Salaries_2'!$A:$S,9,FALSE)*'Admin-Other_2'!$D$19*$F$2</f>
        <v>175943.25289489824</v>
      </c>
      <c r="K37" s="284">
        <f>VLOOKUP($A37,'Admin-Salaries_2'!$A:$S,9,FALSE)*'Admin-Other_2'!$C$22*'Admin-Other_2'!$D$19/'Admin-Other_2'!$B$22*$F$3</f>
        <v>116.27388853885947</v>
      </c>
    </row>
    <row r="38" spans="1:11" x14ac:dyDescent="0.25">
      <c r="A38" s="34" t="s">
        <v>49</v>
      </c>
      <c r="B38" s="28" t="s">
        <v>16</v>
      </c>
      <c r="C38" s="210" t="s">
        <v>5</v>
      </c>
      <c r="D38" s="285">
        <f>VLOOKUP($A38,'Admin-Salaries_2'!$A:$S,6,FALSE)*'Admin-Other_2'!$D$19*$F$2</f>
        <v>164732.00505188949</v>
      </c>
      <c r="E38" s="286">
        <f>VLOOKUP($A38,'Admin-Salaries_2'!$A:$S,6,FALSE)*'Admin-Other_2'!$C$22*'Admin-Other_2'!$D$19/'Admin-Other_2'!$B$22*$F$3</f>
        <v>108.86482135025729</v>
      </c>
      <c r="F38" s="236">
        <f>VLOOKUP($A38,'Admin-Salaries_2'!$A:$S,7,FALSE)*'Admin-Other_2'!$D$19*$F$2</f>
        <v>170827.08923880939</v>
      </c>
      <c r="G38" s="314">
        <f>VLOOKUP($A38,'Admin-Salaries_2'!$A:$S,7,FALSE)*'Admin-Other_2'!$C$22*'Admin-Other_2'!$D$19/'Admin-Other_2'!$B$22*$F$3</f>
        <v>112.89281974021679</v>
      </c>
      <c r="H38" s="285">
        <f>VLOOKUP($A38,'Admin-Salaries_2'!$A:$S,8,FALSE)*'Admin-Other_2'!$D$19*$F$2</f>
        <v>177147.69154064532</v>
      </c>
      <c r="I38" s="286">
        <f>VLOOKUP($A38,'Admin-Salaries_2'!$A:$S,8,FALSE)*'Admin-Other_2'!$C$22*'Admin-Other_2'!$D$19/'Admin-Other_2'!$B$22*$F$3</f>
        <v>117.0698540706048</v>
      </c>
      <c r="J38" s="285">
        <f>VLOOKUP($A38,'Admin-Salaries_2'!$A:$S,9,FALSE)*'Admin-Other_2'!$D$19*$F$2</f>
        <v>183702.15612764918</v>
      </c>
      <c r="K38" s="286">
        <f>VLOOKUP($A38,'Admin-Salaries_2'!$A:$S,9,FALSE)*'Admin-Other_2'!$C$22*'Admin-Other_2'!$D$19/'Admin-Other_2'!$B$22*$F$3</f>
        <v>121.40143867121718</v>
      </c>
    </row>
    <row r="39" spans="1:11" ht="15.75" x14ac:dyDescent="0.25">
      <c r="A39" s="34" t="s">
        <v>48</v>
      </c>
      <c r="B39" s="29"/>
      <c r="C39" s="211" t="s">
        <v>6</v>
      </c>
      <c r="D39" s="287">
        <f>VLOOKUP($A39,'Admin-Salaries_2'!$A:$S,6,FALSE)*'Admin-Other_2'!$D$19*$F$2</f>
        <v>167800.79136978489</v>
      </c>
      <c r="E39" s="288">
        <f>VLOOKUP($A39,'Admin-Salaries_2'!$A:$S,6,FALSE)*'Admin-Other_2'!$C$22*'Admin-Other_2'!$D$19/'Admin-Other_2'!$B$22*$F$3</f>
        <v>110.8928600070718</v>
      </c>
      <c r="F39" s="237">
        <f>VLOOKUP($A39,'Admin-Salaries_2'!$A:$S,7,FALSE)*'Admin-Other_2'!$D$19*$F$2</f>
        <v>174009.4206504669</v>
      </c>
      <c r="G39" s="315">
        <f>VLOOKUP($A39,'Admin-Salaries_2'!$A:$S,7,FALSE)*'Admin-Other_2'!$C$22*'Admin-Other_2'!$D$19/'Admin-Other_2'!$B$22*$F$3</f>
        <v>114.99589582733344</v>
      </c>
      <c r="H39" s="287">
        <f>VLOOKUP($A39,'Admin-Salaries_2'!$A:$S,8,FALSE)*'Admin-Other_2'!$D$19*$F$2</f>
        <v>180447.76921453417</v>
      </c>
      <c r="I39" s="288">
        <f>VLOOKUP($A39,'Admin-Salaries_2'!$A:$S,8,FALSE)*'Admin-Other_2'!$C$22*'Admin-Other_2'!$D$19/'Admin-Other_2'!$B$22*$F$3</f>
        <v>119.25074397294478</v>
      </c>
      <c r="J39" s="287">
        <f>VLOOKUP($A39,'Admin-Salaries_2'!$A:$S,9,FALSE)*'Admin-Other_2'!$D$19*$F$2</f>
        <v>187124.33667547195</v>
      </c>
      <c r="K39" s="288">
        <f>VLOOKUP($A39,'Admin-Salaries_2'!$A:$S,9,FALSE)*'Admin-Other_2'!$C$22*'Admin-Other_2'!$D$19/'Admin-Other_2'!$B$22*$F$3</f>
        <v>123.66302149994372</v>
      </c>
    </row>
    <row r="40" spans="1:11" ht="15.75" x14ac:dyDescent="0.25">
      <c r="A40" s="34" t="s">
        <v>47</v>
      </c>
      <c r="B40" s="29"/>
      <c r="C40" s="211" t="s">
        <v>7</v>
      </c>
      <c r="D40" s="287">
        <f>VLOOKUP($A40,'Admin-Salaries_2'!$A:$S,6,FALSE)*'Admin-Other_2'!$D$19*$F$2</f>
        <v>170870.98565172384</v>
      </c>
      <c r="E40" s="288">
        <f>VLOOKUP($A40,'Admin-Salaries_2'!$A:$S,6,FALSE)*'Admin-Other_2'!$C$22*'Admin-Other_2'!$D$19/'Admin-Other_2'!$B$22*$F$3</f>
        <v>112.92182913124766</v>
      </c>
      <c r="F40" s="237">
        <f>VLOOKUP($A40,'Admin-Salaries_2'!$A:$S,7,FALSE)*'Admin-Other_2'!$D$19*$F$2</f>
        <v>177193.21212083762</v>
      </c>
      <c r="G40" s="315">
        <f>VLOOKUP($A40,'Admin-Salaries_2'!$A:$S,7,FALSE)*'Admin-Other_2'!$C$22*'Admin-Other_2'!$D$19/'Admin-Other_2'!$B$22*$F$3</f>
        <v>117.09993680910382</v>
      </c>
      <c r="H40" s="287">
        <f>VLOOKUP($A40,'Admin-Salaries_2'!$A:$S,8,FALSE)*'Admin-Other_2'!$D$19*$F$2</f>
        <v>183749.36096930859</v>
      </c>
      <c r="I40" s="288">
        <f>VLOOKUP($A40,'Admin-Salaries_2'!$A:$S,8,FALSE)*'Admin-Other_2'!$C$22*'Admin-Other_2'!$D$19/'Admin-Other_2'!$B$22*$F$3</f>
        <v>121.43263447104066</v>
      </c>
      <c r="J40" s="287">
        <f>VLOOKUP($A40,'Admin-Salaries_2'!$A:$S,9,FALSE)*'Admin-Other_2'!$D$19*$F$2</f>
        <v>190548.08732517299</v>
      </c>
      <c r="K40" s="288">
        <f>VLOOKUP($A40,'Admin-Salaries_2'!$A:$S,9,FALSE)*'Admin-Other_2'!$C$22*'Admin-Other_2'!$D$19/'Admin-Other_2'!$B$22*$F$3</f>
        <v>125.92564194646914</v>
      </c>
    </row>
    <row r="41" spans="1:11" ht="16.5" thickBot="1" x14ac:dyDescent="0.3">
      <c r="A41" s="34" t="s">
        <v>46</v>
      </c>
      <c r="B41" s="30"/>
      <c r="C41" s="212" t="s">
        <v>10</v>
      </c>
      <c r="D41" s="289">
        <f>VLOOKUP($A41,'Admin-Salaries_2'!$A:$S,6,FALSE)*'Admin-Other_2'!$D$19*$F$2</f>
        <v>174321.10313445804</v>
      </c>
      <c r="E41" s="290">
        <f>VLOOKUP($A41,'Admin-Salaries_2'!$A:$S,6,FALSE)*'Admin-Other_2'!$C$22*'Admin-Other_2'!$D$19/'Admin-Other_2'!$B$22*$F$3</f>
        <v>115.20187436761169</v>
      </c>
      <c r="F41" s="238">
        <f>VLOOKUP($A41,'Admin-Salaries_2'!$A:$S,7,FALSE)*'Admin-Other_2'!$D$19*$F$2</f>
        <v>180770.98395043297</v>
      </c>
      <c r="G41" s="316">
        <f>VLOOKUP($A41,'Admin-Salaries_2'!$A:$S,7,FALSE)*'Admin-Other_2'!$C$22*'Admin-Other_2'!$D$19/'Admin-Other_2'!$B$22*$F$3</f>
        <v>119.46434371921332</v>
      </c>
      <c r="H41" s="289">
        <f>VLOOKUP($A41,'Admin-Salaries_2'!$A:$S,8,FALSE)*'Admin-Other_2'!$D$19*$F$2</f>
        <v>187459.510356599</v>
      </c>
      <c r="I41" s="290">
        <f>VLOOKUP($A41,'Admin-Salaries_2'!$A:$S,8,FALSE)*'Admin-Other_2'!$C$22*'Admin-Other_2'!$D$19/'Admin-Other_2'!$B$22*$F$3</f>
        <v>123.88452443682421</v>
      </c>
      <c r="J41" s="289">
        <f>VLOOKUP($A41,'Admin-Salaries_2'!$A:$S,9,FALSE)*'Admin-Other_2'!$D$19*$F$2</f>
        <v>194395.51223979311</v>
      </c>
      <c r="K41" s="290">
        <f>VLOOKUP($A41,'Admin-Salaries_2'!$A:$S,9,FALSE)*'Admin-Other_2'!$C$22*'Admin-Other_2'!$D$19/'Admin-Other_2'!$B$22*$F$3</f>
        <v>128.46825184098668</v>
      </c>
    </row>
  </sheetData>
  <protectedRanges>
    <protectedRange sqref="F2:F3" name="FTE Fraction General"/>
  </protectedRanges>
  <mergeCells count="7">
    <mergeCell ref="H7:I7"/>
    <mergeCell ref="J7:K7"/>
    <mergeCell ref="C2:E2"/>
    <mergeCell ref="C3:E3"/>
    <mergeCell ref="B7:C7"/>
    <mergeCell ref="D7:E7"/>
    <mergeCell ref="F7:G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CBC3-6750-4153-AB66-9EE46DF167D6}">
  <dimension ref="A1:AI62"/>
  <sheetViews>
    <sheetView showGridLines="0" zoomScaleNormal="100" workbookViewId="0">
      <pane ySplit="1" topLeftCell="A2" activePane="bottomLeft" state="frozen"/>
      <selection activeCell="F62" sqref="F62"/>
      <selection pane="bottomLeft" activeCell="F62" sqref="F62"/>
    </sheetView>
  </sheetViews>
  <sheetFormatPr defaultColWidth="9.140625" defaultRowHeight="11.25" x14ac:dyDescent="0.25"/>
  <cols>
    <col min="1" max="1" width="14" style="40" customWidth="1"/>
    <col min="2" max="35" width="12.5703125" style="33" customWidth="1"/>
    <col min="36" max="16384" width="9.140625" style="33"/>
  </cols>
  <sheetData>
    <row r="1" spans="1:35" x14ac:dyDescent="0.25">
      <c r="A1" s="31" t="s">
        <v>17</v>
      </c>
      <c r="B1" s="31">
        <v>2019</v>
      </c>
      <c r="C1" s="31">
        <v>2020</v>
      </c>
      <c r="D1" s="31">
        <v>2021</v>
      </c>
      <c r="E1" s="31">
        <v>2022</v>
      </c>
      <c r="F1" s="31">
        <v>2023</v>
      </c>
      <c r="G1" s="31">
        <v>2024</v>
      </c>
      <c r="H1" s="31">
        <v>2025</v>
      </c>
      <c r="I1" s="31">
        <v>2026</v>
      </c>
      <c r="J1" s="31">
        <v>2027</v>
      </c>
      <c r="K1" s="31">
        <v>2028</v>
      </c>
      <c r="L1" s="31">
        <v>2029</v>
      </c>
      <c r="M1" s="31">
        <v>2030</v>
      </c>
      <c r="N1" s="31">
        <v>2031</v>
      </c>
      <c r="O1" s="31">
        <v>2032</v>
      </c>
      <c r="P1" s="31">
        <v>2033</v>
      </c>
      <c r="Q1" s="31">
        <v>2034</v>
      </c>
      <c r="R1" s="31">
        <v>2035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x14ac:dyDescent="0.25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x14ac:dyDescent="0.25">
      <c r="A3" s="34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x14ac:dyDescent="0.25">
      <c r="A4" s="34" t="s">
        <v>20</v>
      </c>
      <c r="B4" s="35">
        <v>21908.8767918142</v>
      </c>
      <c r="C4" s="35">
        <v>21908.8767918142</v>
      </c>
      <c r="D4" s="35">
        <v>28597</v>
      </c>
      <c r="E4" s="35">
        <v>29168.94</v>
      </c>
      <c r="F4" s="35">
        <v>29752.318800000001</v>
      </c>
      <c r="G4" s="35">
        <v>30347.365176000003</v>
      </c>
      <c r="H4" s="35">
        <v>30954.312479520002</v>
      </c>
      <c r="I4" s="35">
        <v>31573.398729110402</v>
      </c>
      <c r="J4" s="35">
        <v>32204.866703692609</v>
      </c>
      <c r="K4" s="35">
        <v>32848.964037766462</v>
      </c>
      <c r="L4" s="35">
        <v>33505.943318521793</v>
      </c>
      <c r="M4" s="35">
        <v>34176.062184892231</v>
      </c>
      <c r="N4" s="35">
        <v>34859.583428590078</v>
      </c>
      <c r="O4" s="35">
        <v>35556.775097161881</v>
      </c>
      <c r="P4" s="35">
        <v>36267.910599105118</v>
      </c>
      <c r="Q4" s="35">
        <v>36993.268811087219</v>
      </c>
      <c r="R4" s="35">
        <v>37733.134187308962</v>
      </c>
      <c r="S4" s="37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x14ac:dyDescent="0.25">
      <c r="A5" s="34" t="s">
        <v>21</v>
      </c>
      <c r="B5" s="35">
        <v>181964.84904659999</v>
      </c>
      <c r="C5" s="35">
        <v>185422.18117848536</v>
      </c>
      <c r="D5" s="35">
        <v>189130.62480205507</v>
      </c>
      <c r="E5" s="35">
        <v>192913.23729809618</v>
      </c>
      <c r="F5" s="35">
        <v>196771.50204405811</v>
      </c>
      <c r="G5" s="35">
        <v>200706.93208493927</v>
      </c>
      <c r="H5" s="35">
        <v>204721.07072663808</v>
      </c>
      <c r="I5" s="35">
        <v>208815.49214117083</v>
      </c>
      <c r="J5" s="35">
        <v>212991.80198399426</v>
      </c>
      <c r="K5" s="35">
        <v>217251.63802367414</v>
      </c>
      <c r="L5" s="35">
        <v>221596.67078414766</v>
      </c>
      <c r="M5" s="35">
        <v>226028.60419983062</v>
      </c>
      <c r="N5" s="35">
        <v>230549.17628382726</v>
      </c>
      <c r="O5" s="35">
        <v>235160.15980950379</v>
      </c>
      <c r="P5" s="35">
        <v>239863.36300569389</v>
      </c>
      <c r="Q5" s="35">
        <v>244660.63026580779</v>
      </c>
      <c r="R5" s="35">
        <v>249553.84287112395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x14ac:dyDescent="0.25">
      <c r="A6" s="34" t="s">
        <v>22</v>
      </c>
      <c r="B6" s="35">
        <v>155627.8329258</v>
      </c>
      <c r="C6" s="35">
        <v>158584.76175139018</v>
      </c>
      <c r="D6" s="35">
        <v>161756.45698641796</v>
      </c>
      <c r="E6" s="35">
        <v>164991.58612614634</v>
      </c>
      <c r="F6" s="35">
        <v>168291.41784866928</v>
      </c>
      <c r="G6" s="35">
        <v>171657.24620564267</v>
      </c>
      <c r="H6" s="35">
        <v>175090.3911297555</v>
      </c>
      <c r="I6" s="35">
        <v>178592.19895235062</v>
      </c>
      <c r="J6" s="35">
        <v>182164.04293139765</v>
      </c>
      <c r="K6" s="35">
        <v>185807.32379002561</v>
      </c>
      <c r="L6" s="35">
        <v>189523.47026582612</v>
      </c>
      <c r="M6" s="35">
        <v>193313.93967114264</v>
      </c>
      <c r="N6" s="35">
        <v>197180.21846456549</v>
      </c>
      <c r="O6" s="35">
        <v>201123.8228338568</v>
      </c>
      <c r="P6" s="35">
        <v>205146.29929053393</v>
      </c>
      <c r="Q6" s="35">
        <v>209249.22527634463</v>
      </c>
      <c r="R6" s="35">
        <v>213434.20978187156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x14ac:dyDescent="0.25">
      <c r="A7" s="34" t="s">
        <v>23</v>
      </c>
      <c r="B7" s="35">
        <v>150839.35729679998</v>
      </c>
      <c r="C7" s="35">
        <v>153705.30508543918</v>
      </c>
      <c r="D7" s="35">
        <v>156779.41118714795</v>
      </c>
      <c r="E7" s="35">
        <v>159914.99941089092</v>
      </c>
      <c r="F7" s="35">
        <v>163113.29939910874</v>
      </c>
      <c r="G7" s="35">
        <v>166375.5653870909</v>
      </c>
      <c r="H7" s="35">
        <v>169703.07669483274</v>
      </c>
      <c r="I7" s="35">
        <v>173097.1382287294</v>
      </c>
      <c r="J7" s="35">
        <v>176559.080993304</v>
      </c>
      <c r="K7" s="35">
        <v>180090.26261317008</v>
      </c>
      <c r="L7" s="35">
        <v>183692.06786543346</v>
      </c>
      <c r="M7" s="35">
        <v>187365.90922274216</v>
      </c>
      <c r="N7" s="35">
        <v>191113.227407197</v>
      </c>
      <c r="O7" s="35">
        <v>194935.49195534093</v>
      </c>
      <c r="P7" s="35">
        <v>198834.20179444776</v>
      </c>
      <c r="Q7" s="35">
        <v>202810.88583033675</v>
      </c>
      <c r="R7" s="35">
        <v>206867.10354694349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25">
      <c r="A8" s="34" t="s">
        <v>24</v>
      </c>
      <c r="B8" s="35">
        <v>146050.31000880001</v>
      </c>
      <c r="C8" s="35">
        <v>148825.26589896719</v>
      </c>
      <c r="D8" s="35">
        <v>151801.77121694654</v>
      </c>
      <c r="E8" s="35">
        <v>154837.80664128545</v>
      </c>
      <c r="F8" s="35">
        <v>157934.56277411117</v>
      </c>
      <c r="G8" s="35">
        <v>161093.2540295934</v>
      </c>
      <c r="H8" s="35">
        <v>164315.11911018527</v>
      </c>
      <c r="I8" s="35">
        <v>167601.421492389</v>
      </c>
      <c r="J8" s="35">
        <v>170953.44992223676</v>
      </c>
      <c r="K8" s="35">
        <v>174372.5189206815</v>
      </c>
      <c r="L8" s="35">
        <v>177859.96929909513</v>
      </c>
      <c r="M8" s="35">
        <v>181417.16868507705</v>
      </c>
      <c r="N8" s="35">
        <v>185045.51205877858</v>
      </c>
      <c r="O8" s="35">
        <v>188746.42229995417</v>
      </c>
      <c r="P8" s="35">
        <v>192521.35074595327</v>
      </c>
      <c r="Q8" s="35">
        <v>196371.77776087233</v>
      </c>
      <c r="R8" s="35">
        <v>200299.21331608979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x14ac:dyDescent="0.25">
      <c r="A9" s="34" t="s">
        <v>25</v>
      </c>
      <c r="B9" s="35">
        <v>141261.8551674</v>
      </c>
      <c r="C9" s="35">
        <v>143945.8304155806</v>
      </c>
      <c r="D9" s="35">
        <v>146824.74702389221</v>
      </c>
      <c r="E9" s="35">
        <v>149761.24196437004</v>
      </c>
      <c r="F9" s="35">
        <v>152756.46680365744</v>
      </c>
      <c r="G9" s="35">
        <v>155811.59613973059</v>
      </c>
      <c r="H9" s="35">
        <v>158927.82806252522</v>
      </c>
      <c r="I9" s="35">
        <v>162106.38462377572</v>
      </c>
      <c r="J9" s="35">
        <v>165348.51231625126</v>
      </c>
      <c r="K9" s="35">
        <v>168655.48256257628</v>
      </c>
      <c r="L9" s="35">
        <v>172028.5922138278</v>
      </c>
      <c r="M9" s="35">
        <v>175469.16405810436</v>
      </c>
      <c r="N9" s="35">
        <v>178978.54733926646</v>
      </c>
      <c r="O9" s="35">
        <v>182558.11828605176</v>
      </c>
      <c r="P9" s="35">
        <v>186209.2806517728</v>
      </c>
      <c r="Q9" s="35">
        <v>189933.46626480826</v>
      </c>
      <c r="R9" s="35">
        <v>193732.13559010442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x14ac:dyDescent="0.25">
      <c r="A10" s="34" t="s">
        <v>26</v>
      </c>
      <c r="B10" s="35">
        <v>135276.25283579997</v>
      </c>
      <c r="C10" s="35">
        <v>137846.50163968015</v>
      </c>
      <c r="D10" s="35">
        <v>140603.43167247376</v>
      </c>
      <c r="E10" s="35">
        <v>143415.50030592325</v>
      </c>
      <c r="F10" s="35">
        <v>146283.81031204169</v>
      </c>
      <c r="G10" s="35">
        <v>149209.48651828253</v>
      </c>
      <c r="H10" s="35">
        <v>152193.6762486482</v>
      </c>
      <c r="I10" s="35">
        <v>155237.54977362117</v>
      </c>
      <c r="J10" s="35">
        <v>158342.30076909359</v>
      </c>
      <c r="K10" s="35">
        <v>161509.14678447548</v>
      </c>
      <c r="L10" s="35">
        <v>164739.329720165</v>
      </c>
      <c r="M10" s="35">
        <v>168034.11631456829</v>
      </c>
      <c r="N10" s="35">
        <v>171394.79864085966</v>
      </c>
      <c r="O10" s="35">
        <v>174822.69461367687</v>
      </c>
      <c r="P10" s="35">
        <v>178319.1485059504</v>
      </c>
      <c r="Q10" s="35">
        <v>181885.53147606942</v>
      </c>
      <c r="R10" s="35">
        <v>185523.24210559079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x14ac:dyDescent="0.25">
      <c r="A11" s="34" t="s">
        <v>27</v>
      </c>
      <c r="B11" s="35">
        <v>131685.49635599999</v>
      </c>
      <c r="C11" s="35">
        <v>134187.52078676398</v>
      </c>
      <c r="D11" s="35">
        <v>136871.27120249928</v>
      </c>
      <c r="E11" s="35">
        <v>139608.69662654927</v>
      </c>
      <c r="F11" s="35">
        <v>142400.87055908027</v>
      </c>
      <c r="G11" s="35">
        <v>145248.88797026189</v>
      </c>
      <c r="H11" s="35">
        <v>148153.86572966713</v>
      </c>
      <c r="I11" s="35">
        <v>151116.94304426046</v>
      </c>
      <c r="J11" s="35">
        <v>154139.28190514568</v>
      </c>
      <c r="K11" s="35">
        <v>157222.06754324862</v>
      </c>
      <c r="L11" s="35">
        <v>160366.50889411356</v>
      </c>
      <c r="M11" s="35">
        <v>163573.83907199587</v>
      </c>
      <c r="N11" s="35">
        <v>166845.31585343578</v>
      </c>
      <c r="O11" s="35">
        <v>170182.22217050451</v>
      </c>
      <c r="P11" s="35">
        <v>173585.86661391461</v>
      </c>
      <c r="Q11" s="35">
        <v>177057.5839461929</v>
      </c>
      <c r="R11" s="35">
        <v>180598.73562511674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x14ac:dyDescent="0.25">
      <c r="A12" s="34" t="s">
        <v>28</v>
      </c>
      <c r="B12" s="35">
        <v>128094.698301</v>
      </c>
      <c r="C12" s="35">
        <v>130528.49756871897</v>
      </c>
      <c r="D12" s="35">
        <v>133139.06752009335</v>
      </c>
      <c r="E12" s="35">
        <v>135801.84887049522</v>
      </c>
      <c r="F12" s="35">
        <v>138517.88584790513</v>
      </c>
      <c r="G12" s="35">
        <v>141288.24356486322</v>
      </c>
      <c r="H12" s="35">
        <v>144114.00843616048</v>
      </c>
      <c r="I12" s="35">
        <v>146996.28860488368</v>
      </c>
      <c r="J12" s="35">
        <v>149936.21437698137</v>
      </c>
      <c r="K12" s="35">
        <v>152934.938664521</v>
      </c>
      <c r="L12" s="35">
        <v>155993.63743781144</v>
      </c>
      <c r="M12" s="35">
        <v>159113.51018656767</v>
      </c>
      <c r="N12" s="35">
        <v>162295.78039029904</v>
      </c>
      <c r="O12" s="35">
        <v>165541.69599810502</v>
      </c>
      <c r="P12" s="35">
        <v>168852.52991806713</v>
      </c>
      <c r="Q12" s="35">
        <v>172229.58051642848</v>
      </c>
      <c r="R12" s="35">
        <v>175674.17212675704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x14ac:dyDescent="0.25">
      <c r="A13" s="34" t="s">
        <v>29</v>
      </c>
      <c r="B13" s="35">
        <v>124502.1436938</v>
      </c>
      <c r="C13" s="35">
        <v>126867.68442398217</v>
      </c>
      <c r="D13" s="35">
        <v>129405.0381124618</v>
      </c>
      <c r="E13" s="35">
        <v>131993.13887471103</v>
      </c>
      <c r="F13" s="35">
        <v>134633.00165220528</v>
      </c>
      <c r="G13" s="35">
        <v>137325.66168524939</v>
      </c>
      <c r="H13" s="35">
        <v>140072.17491895438</v>
      </c>
      <c r="I13" s="35">
        <v>142873.61841733346</v>
      </c>
      <c r="J13" s="35">
        <v>145731.09078568014</v>
      </c>
      <c r="K13" s="35">
        <v>148645.71260139372</v>
      </c>
      <c r="L13" s="35">
        <v>151618.62685342162</v>
      </c>
      <c r="M13" s="35">
        <v>154650.99939049006</v>
      </c>
      <c r="N13" s="35">
        <v>157744.01937829985</v>
      </c>
      <c r="O13" s="35">
        <v>160898.89976586585</v>
      </c>
      <c r="P13" s="35">
        <v>164116.87776118316</v>
      </c>
      <c r="Q13" s="35">
        <v>167399.21531640683</v>
      </c>
      <c r="R13" s="35">
        <v>170747.19962273497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x14ac:dyDescent="0.25">
      <c r="A14" s="34" t="s">
        <v>30</v>
      </c>
      <c r="B14" s="35">
        <v>120911.37682019999</v>
      </c>
      <c r="C14" s="35">
        <v>123208.69297978378</v>
      </c>
      <c r="D14" s="35">
        <v>125672.86683937945</v>
      </c>
      <c r="E14" s="35">
        <v>128186.32417616705</v>
      </c>
      <c r="F14" s="35">
        <v>130750.05065969039</v>
      </c>
      <c r="G14" s="35">
        <v>133365.05167288418</v>
      </c>
      <c r="H14" s="35">
        <v>136032.35270634186</v>
      </c>
      <c r="I14" s="35">
        <v>138752.99976046872</v>
      </c>
      <c r="J14" s="35">
        <v>141528.05975567811</v>
      </c>
      <c r="K14" s="35">
        <v>144358.62095079166</v>
      </c>
      <c r="L14" s="35">
        <v>147245.79336980751</v>
      </c>
      <c r="M14" s="35">
        <v>150190.70923720364</v>
      </c>
      <c r="N14" s="35">
        <v>153194.52342194773</v>
      </c>
      <c r="O14" s="35">
        <v>156258.4138903867</v>
      </c>
      <c r="P14" s="35">
        <v>159383.58216819444</v>
      </c>
      <c r="Q14" s="35">
        <v>162571.25381155833</v>
      </c>
      <c r="R14" s="35">
        <v>165822.67888778952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x14ac:dyDescent="0.25">
      <c r="A15" s="34" t="s">
        <v>31</v>
      </c>
      <c r="B15" s="35">
        <v>117319.45623479999</v>
      </c>
      <c r="C15" s="35">
        <v>119548.52590326116</v>
      </c>
      <c r="D15" s="35">
        <v>121939.4964213264</v>
      </c>
      <c r="E15" s="35">
        <v>124378.28634975293</v>
      </c>
      <c r="F15" s="35">
        <v>126865.85207674799</v>
      </c>
      <c r="G15" s="35">
        <v>129403.16911828295</v>
      </c>
      <c r="H15" s="35">
        <v>131991.23250064859</v>
      </c>
      <c r="I15" s="35">
        <v>134631.05715066157</v>
      </c>
      <c r="J15" s="35">
        <v>137323.67829367481</v>
      </c>
      <c r="K15" s="35">
        <v>140070.15185954832</v>
      </c>
      <c r="L15" s="35">
        <v>142871.55489673928</v>
      </c>
      <c r="M15" s="35">
        <v>145728.98599467406</v>
      </c>
      <c r="N15" s="35">
        <v>148643.56571456755</v>
      </c>
      <c r="O15" s="35">
        <v>151616.4370288589</v>
      </c>
      <c r="P15" s="35">
        <v>154648.76576943605</v>
      </c>
      <c r="Q15" s="35">
        <v>157741.74108482478</v>
      </c>
      <c r="R15" s="35">
        <v>160896.57590652129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x14ac:dyDescent="0.25">
      <c r="A16" s="34" t="s">
        <v>32</v>
      </c>
      <c r="B16" s="35">
        <v>113728.12809599997</v>
      </c>
      <c r="C16" s="35">
        <v>115888.96252982397</v>
      </c>
      <c r="D16" s="35">
        <v>118206.74178042045</v>
      </c>
      <c r="E16" s="35">
        <v>120570.87661602884</v>
      </c>
      <c r="F16" s="35">
        <v>122982.29414834942</v>
      </c>
      <c r="G16" s="35">
        <v>125441.94003131642</v>
      </c>
      <c r="H16" s="35">
        <v>127950.77883194275</v>
      </c>
      <c r="I16" s="35">
        <v>130509.79440858161</v>
      </c>
      <c r="J16" s="35">
        <v>133119.99029675324</v>
      </c>
      <c r="K16" s="35">
        <v>135782.39010268834</v>
      </c>
      <c r="L16" s="35">
        <v>138498.03790474209</v>
      </c>
      <c r="M16" s="35">
        <v>141267.99866283694</v>
      </c>
      <c r="N16" s="35">
        <v>144093.35863609368</v>
      </c>
      <c r="O16" s="35">
        <v>146975.22580881556</v>
      </c>
      <c r="P16" s="35">
        <v>149914.73032499189</v>
      </c>
      <c r="Q16" s="35">
        <v>152913.02493149173</v>
      </c>
      <c r="R16" s="35">
        <v>155971.28543012156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x14ac:dyDescent="0.25">
      <c r="A17" s="34" t="s">
        <v>33</v>
      </c>
      <c r="B17" s="35">
        <v>110136.69601919998</v>
      </c>
      <c r="C17" s="35">
        <v>112229.29324356478</v>
      </c>
      <c r="D17" s="35">
        <v>114473.87910843607</v>
      </c>
      <c r="E17" s="35">
        <v>116763.35669060479</v>
      </c>
      <c r="F17" s="35">
        <v>119098.62382441689</v>
      </c>
      <c r="G17" s="35">
        <v>121480.59630090524</v>
      </c>
      <c r="H17" s="35">
        <v>123910.20822692335</v>
      </c>
      <c r="I17" s="35">
        <v>126388.41239146182</v>
      </c>
      <c r="J17" s="35">
        <v>128916.18063929105</v>
      </c>
      <c r="K17" s="35">
        <v>131494.50425207688</v>
      </c>
      <c r="L17" s="35">
        <v>134124.39433711843</v>
      </c>
      <c r="M17" s="35">
        <v>136806.8822238608</v>
      </c>
      <c r="N17" s="35">
        <v>139543.01986833801</v>
      </c>
      <c r="O17" s="35">
        <v>142333.88026570476</v>
      </c>
      <c r="P17" s="35">
        <v>145180.55787101889</v>
      </c>
      <c r="Q17" s="35">
        <v>148084.16902843924</v>
      </c>
      <c r="R17" s="35">
        <v>151045.85240900805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x14ac:dyDescent="0.25">
      <c r="A18" s="34" t="s">
        <v>34</v>
      </c>
      <c r="B18" s="35">
        <v>106545.388668</v>
      </c>
      <c r="C18" s="35">
        <v>108569.75105269199</v>
      </c>
      <c r="D18" s="35">
        <v>110741.14607374584</v>
      </c>
      <c r="E18" s="35">
        <v>112955.96899522076</v>
      </c>
      <c r="F18" s="35">
        <v>115215.08837512518</v>
      </c>
      <c r="G18" s="35">
        <v>117519.39014262769</v>
      </c>
      <c r="H18" s="35">
        <v>119869.77794548025</v>
      </c>
      <c r="I18" s="35">
        <v>122267.17350438987</v>
      </c>
      <c r="J18" s="35">
        <v>124712.51697447766</v>
      </c>
      <c r="K18" s="35">
        <v>127206.76731396723</v>
      </c>
      <c r="L18" s="35">
        <v>129750.90266024657</v>
      </c>
      <c r="M18" s="35">
        <v>132345.92071345152</v>
      </c>
      <c r="N18" s="35">
        <v>134992.83912772054</v>
      </c>
      <c r="O18" s="35">
        <v>137692.69591027495</v>
      </c>
      <c r="P18" s="35">
        <v>140446.54982848046</v>
      </c>
      <c r="Q18" s="35">
        <v>143255.48082505006</v>
      </c>
      <c r="R18" s="35">
        <v>146120.59044155106</v>
      </c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x14ac:dyDescent="0.25">
      <c r="A19" s="34" t="s">
        <v>35</v>
      </c>
      <c r="B19" s="35">
        <v>102954.018954</v>
      </c>
      <c r="C19" s="35">
        <v>104910.14531412598</v>
      </c>
      <c r="D19" s="35">
        <v>107008.3482204085</v>
      </c>
      <c r="E19" s="35">
        <v>109148.51518481667</v>
      </c>
      <c r="F19" s="35">
        <v>111331.48548851299</v>
      </c>
      <c r="G19" s="35">
        <v>113558.11519828327</v>
      </c>
      <c r="H19" s="35">
        <v>115829.27750224894</v>
      </c>
      <c r="I19" s="35">
        <v>118145.86305229391</v>
      </c>
      <c r="J19" s="35">
        <v>120508.7803133398</v>
      </c>
      <c r="K19" s="35">
        <v>122918.95591960661</v>
      </c>
      <c r="L19" s="35">
        <v>125377.33503799874</v>
      </c>
      <c r="M19" s="35">
        <v>127884.88173875872</v>
      </c>
      <c r="N19" s="35">
        <v>130442.5793735339</v>
      </c>
      <c r="O19" s="35">
        <v>133051.43096100457</v>
      </c>
      <c r="P19" s="35">
        <v>135712.45958022465</v>
      </c>
      <c r="Q19" s="35">
        <v>138426.70877182917</v>
      </c>
      <c r="R19" s="35">
        <v>141195.24294726574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x14ac:dyDescent="0.25">
      <c r="A20" s="34" t="s">
        <v>36</v>
      </c>
      <c r="B20" s="35">
        <v>99362.628452399993</v>
      </c>
      <c r="C20" s="35">
        <v>101250.51839299558</v>
      </c>
      <c r="D20" s="35">
        <v>103275.52876085551</v>
      </c>
      <c r="E20" s="35">
        <v>105341.03933607262</v>
      </c>
      <c r="F20" s="35">
        <v>107447.86012279407</v>
      </c>
      <c r="G20" s="35">
        <v>109596.81732524995</v>
      </c>
      <c r="H20" s="35">
        <v>111788.75367175495</v>
      </c>
      <c r="I20" s="35">
        <v>114024.52874519005</v>
      </c>
      <c r="J20" s="35">
        <v>116305.01932009385</v>
      </c>
      <c r="K20" s="35">
        <v>118631.11970649572</v>
      </c>
      <c r="L20" s="35">
        <v>121003.74210062566</v>
      </c>
      <c r="M20" s="35">
        <v>123423.81694263818</v>
      </c>
      <c r="N20" s="35">
        <v>125892.29328149093</v>
      </c>
      <c r="O20" s="35">
        <v>128410.13914712075</v>
      </c>
      <c r="P20" s="35">
        <v>130978.34193006316</v>
      </c>
      <c r="Q20" s="35">
        <v>133597.90876866443</v>
      </c>
      <c r="R20" s="35">
        <v>136269.86694403773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5">
      <c r="A21" s="34" t="s">
        <v>37</v>
      </c>
      <c r="B21" s="35">
        <v>95771.321101199996</v>
      </c>
      <c r="C21" s="35">
        <v>97590.97620212278</v>
      </c>
      <c r="D21" s="35">
        <v>99542.795726165234</v>
      </c>
      <c r="E21" s="35">
        <v>101533.65164068853</v>
      </c>
      <c r="F21" s="35">
        <v>103564.3246735023</v>
      </c>
      <c r="G21" s="35">
        <v>105635.61116697236</v>
      </c>
      <c r="H21" s="35">
        <v>107748.32339031181</v>
      </c>
      <c r="I21" s="35">
        <v>109903.28985811805</v>
      </c>
      <c r="J21" s="35">
        <v>112101.35565528041</v>
      </c>
      <c r="K21" s="35">
        <v>114343.38276838601</v>
      </c>
      <c r="L21" s="35">
        <v>116630.25042375374</v>
      </c>
      <c r="M21" s="35">
        <v>118962.85543222881</v>
      </c>
      <c r="N21" s="35">
        <v>121342.11254087339</v>
      </c>
      <c r="O21" s="35">
        <v>123768.95479169085</v>
      </c>
      <c r="P21" s="35">
        <v>126244.33388752468</v>
      </c>
      <c r="Q21" s="35">
        <v>128769.22056527516</v>
      </c>
      <c r="R21" s="35">
        <v>131344.60497658065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x14ac:dyDescent="0.25">
      <c r="A22" s="34" t="s">
        <v>38</v>
      </c>
      <c r="B22" s="35">
        <v>90982.263419399998</v>
      </c>
      <c r="C22" s="35">
        <v>92782.263419399998</v>
      </c>
      <c r="D22" s="35">
        <v>94637.908687788004</v>
      </c>
      <c r="E22" s="35">
        <v>96530.666861543767</v>
      </c>
      <c r="F22" s="35">
        <v>98461.280198774635</v>
      </c>
      <c r="G22" s="38">
        <v>100430.50580275014</v>
      </c>
      <c r="H22" s="35">
        <v>102439.11591880512</v>
      </c>
      <c r="I22" s="35">
        <v>104487.89823718125</v>
      </c>
      <c r="J22" s="35">
        <v>106577.65620192487</v>
      </c>
      <c r="K22" s="35">
        <v>108709.20932596338</v>
      </c>
      <c r="L22" s="35">
        <v>110883.39351248265</v>
      </c>
      <c r="M22" s="35">
        <v>113101.06138273231</v>
      </c>
      <c r="N22" s="35">
        <v>115363.08261038698</v>
      </c>
      <c r="O22" s="35">
        <v>117670.34426259471</v>
      </c>
      <c r="P22" s="35">
        <v>120023.7511478466</v>
      </c>
      <c r="Q22" s="35">
        <v>122424.22617080352</v>
      </c>
      <c r="R22" s="35">
        <v>124872.7106942196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x14ac:dyDescent="0.25">
      <c r="A23" s="34" t="s">
        <v>39</v>
      </c>
      <c r="B23" s="35">
        <v>87930.844889999993</v>
      </c>
      <c r="C23" s="35">
        <v>89730.844889999993</v>
      </c>
      <c r="D23" s="35">
        <v>91525.461787799999</v>
      </c>
      <c r="E23" s="35">
        <v>93355.971023555991</v>
      </c>
      <c r="F23" s="35">
        <v>95223.090444027112</v>
      </c>
      <c r="G23" s="35">
        <v>97127.552252907655</v>
      </c>
      <c r="H23" s="35">
        <v>99070.103297965819</v>
      </c>
      <c r="I23" s="35">
        <v>101051.50536392514</v>
      </c>
      <c r="J23" s="35">
        <v>103072.53547120365</v>
      </c>
      <c r="K23" s="35">
        <v>105133.9861806277</v>
      </c>
      <c r="L23" s="35">
        <v>107236.66590424028</v>
      </c>
      <c r="M23" s="35">
        <v>109381.39922232507</v>
      </c>
      <c r="N23" s="35">
        <v>111569.02720677159</v>
      </c>
      <c r="O23" s="35">
        <v>113800.40775090702</v>
      </c>
      <c r="P23" s="35">
        <v>116076.41590592515</v>
      </c>
      <c r="Q23" s="35">
        <v>118397.94422404368</v>
      </c>
      <c r="R23" s="35">
        <v>120765.90310852454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x14ac:dyDescent="0.25">
      <c r="A24" s="34" t="s">
        <v>40</v>
      </c>
      <c r="B24" s="35">
        <v>84878.420199999993</v>
      </c>
      <c r="C24" s="35">
        <v>86678.420199999993</v>
      </c>
      <c r="D24" s="35">
        <v>88411.988603999998</v>
      </c>
      <c r="E24" s="35">
        <v>90180.228376080006</v>
      </c>
      <c r="F24" s="35">
        <v>91983.832943601607</v>
      </c>
      <c r="G24" s="35">
        <v>93823.509602473641</v>
      </c>
      <c r="H24" s="35">
        <v>95699.979794523111</v>
      </c>
      <c r="I24" s="35">
        <v>97613.979390413573</v>
      </c>
      <c r="J24" s="35">
        <v>99566.258978221842</v>
      </c>
      <c r="K24" s="35">
        <v>101557.58415778627</v>
      </c>
      <c r="L24" s="35">
        <v>103588.735840942</v>
      </c>
      <c r="M24" s="35">
        <v>105660.51055776085</v>
      </c>
      <c r="N24" s="35">
        <v>107773.72076891607</v>
      </c>
      <c r="O24" s="35">
        <v>109929.1951842944</v>
      </c>
      <c r="P24" s="35">
        <v>112127.77908798028</v>
      </c>
      <c r="Q24" s="35">
        <v>114370.3346697399</v>
      </c>
      <c r="R24" s="35">
        <v>116657.7413631347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x14ac:dyDescent="0.25">
      <c r="A25" s="34" t="s">
        <v>41</v>
      </c>
      <c r="B25" s="35">
        <v>81827.768569999986</v>
      </c>
      <c r="C25" s="35">
        <v>83627.768569999986</v>
      </c>
      <c r="D25" s="35">
        <v>85300.323941399984</v>
      </c>
      <c r="E25" s="35">
        <v>87006.330420227983</v>
      </c>
      <c r="F25" s="35">
        <v>88746.457028632547</v>
      </c>
      <c r="G25" s="35">
        <v>90521.386169205201</v>
      </c>
      <c r="H25" s="35">
        <v>92331.8138925893</v>
      </c>
      <c r="I25" s="35">
        <v>94178.450170441094</v>
      </c>
      <c r="J25" s="35">
        <v>96062.019173849912</v>
      </c>
      <c r="K25" s="35">
        <v>97983.259557326906</v>
      </c>
      <c r="L25" s="35">
        <v>99942.924748473437</v>
      </c>
      <c r="M25" s="35">
        <v>101941.78324344291</v>
      </c>
      <c r="N25" s="35">
        <v>103980.61890831176</v>
      </c>
      <c r="O25" s="35">
        <v>106060.231286478</v>
      </c>
      <c r="P25" s="35">
        <v>108181.43591220755</v>
      </c>
      <c r="Q25" s="35">
        <v>110345.0646304517</v>
      </c>
      <c r="R25" s="35">
        <v>112551.96592306074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x14ac:dyDescent="0.25">
      <c r="A26" s="34" t="s">
        <v>42</v>
      </c>
      <c r="B26" s="35">
        <v>78775.934899999993</v>
      </c>
      <c r="C26" s="35">
        <v>80575.934899999993</v>
      </c>
      <c r="D26" s="35">
        <v>82187.453597999993</v>
      </c>
      <c r="E26" s="35">
        <v>83831.202669959996</v>
      </c>
      <c r="F26" s="35">
        <v>85507.826723359191</v>
      </c>
      <c r="G26" s="35">
        <v>87217.983257826374</v>
      </c>
      <c r="H26" s="35">
        <v>88962.342922982905</v>
      </c>
      <c r="I26" s="35">
        <v>90741.58978144257</v>
      </c>
      <c r="J26" s="35">
        <v>92556.421577071422</v>
      </c>
      <c r="K26" s="35">
        <v>94407.55000861286</v>
      </c>
      <c r="L26" s="35">
        <v>96295.701008785123</v>
      </c>
      <c r="M26" s="35">
        <v>98221.615028960819</v>
      </c>
      <c r="N26" s="35">
        <v>100186.04732954004</v>
      </c>
      <c r="O26" s="35">
        <v>102189.76827613084</v>
      </c>
      <c r="P26" s="35">
        <v>104233.56364165345</v>
      </c>
      <c r="Q26" s="35">
        <v>106318.23491448653</v>
      </c>
      <c r="R26" s="35">
        <v>108444.59961277626</v>
      </c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x14ac:dyDescent="0.25">
      <c r="A27" s="34" t="s">
        <v>43</v>
      </c>
      <c r="B27" s="35">
        <v>75019.564629999993</v>
      </c>
      <c r="C27" s="35">
        <v>76819.564629999993</v>
      </c>
      <c r="D27" s="35">
        <v>78355.955922599998</v>
      </c>
      <c r="E27" s="35">
        <v>79923.075041051998</v>
      </c>
      <c r="F27" s="35">
        <v>81521.536541873036</v>
      </c>
      <c r="G27" s="35">
        <v>83151.967272710506</v>
      </c>
      <c r="H27" s="35">
        <v>84815.006618164713</v>
      </c>
      <c r="I27" s="35">
        <v>86511.30675052802</v>
      </c>
      <c r="J27" s="35">
        <v>88241.532885538574</v>
      </c>
      <c r="K27" s="35">
        <v>90006.363543249347</v>
      </c>
      <c r="L27" s="35">
        <v>91806.490814114339</v>
      </c>
      <c r="M27" s="35">
        <v>93642.620630396617</v>
      </c>
      <c r="N27" s="35">
        <v>95515.47304300456</v>
      </c>
      <c r="O27" s="35">
        <v>97425.782503864655</v>
      </c>
      <c r="P27" s="35">
        <v>99374.298153941956</v>
      </c>
      <c r="Q27" s="35">
        <v>101361.7841170208</v>
      </c>
      <c r="R27" s="35">
        <v>103389.01979936121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x14ac:dyDescent="0.25">
      <c r="A28" s="34" t="s">
        <v>44</v>
      </c>
      <c r="B28" s="35">
        <v>71264.345830000006</v>
      </c>
      <c r="C28" s="35">
        <v>73064.345830000006</v>
      </c>
      <c r="D28" s="35">
        <v>74525.632746599993</v>
      </c>
      <c r="E28" s="35">
        <v>76016.145401532005</v>
      </c>
      <c r="F28" s="35">
        <v>77536.468309562639</v>
      </c>
      <c r="G28" s="35">
        <v>79087.197675753894</v>
      </c>
      <c r="H28" s="35">
        <v>80668.941629268971</v>
      </c>
      <c r="I28" s="35">
        <v>82282.320461854353</v>
      </c>
      <c r="J28" s="35">
        <v>83927.966871091427</v>
      </c>
      <c r="K28" s="35">
        <v>85606.526208513271</v>
      </c>
      <c r="L28" s="35">
        <v>87318.656732683536</v>
      </c>
      <c r="M28" s="35">
        <v>89065.029867337202</v>
      </c>
      <c r="N28" s="35">
        <v>90846.330464683953</v>
      </c>
      <c r="O28" s="35">
        <v>92663.257073977627</v>
      </c>
      <c r="P28" s="35">
        <v>94516.522215457182</v>
      </c>
      <c r="Q28" s="35">
        <v>96406.852659766329</v>
      </c>
      <c r="R28" s="35">
        <v>98334.989712961658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x14ac:dyDescent="0.25">
      <c r="A29" s="34" t="s">
        <v>45</v>
      </c>
      <c r="B29" s="35">
        <v>67542.886499999993</v>
      </c>
      <c r="C29" s="35">
        <v>69342.886499999993</v>
      </c>
      <c r="D29" s="35">
        <v>70729.744229999997</v>
      </c>
      <c r="E29" s="35">
        <v>72144.339114599992</v>
      </c>
      <c r="F29" s="35">
        <v>73587.225896892007</v>
      </c>
      <c r="G29" s="35">
        <v>75058.970414829833</v>
      </c>
      <c r="H29" s="35">
        <v>76560.149823126441</v>
      </c>
      <c r="I29" s="35">
        <v>78091.352819588967</v>
      </c>
      <c r="J29" s="35">
        <v>79653.179875980757</v>
      </c>
      <c r="K29" s="35">
        <v>81246.243473500363</v>
      </c>
      <c r="L29" s="35">
        <v>82871.16834297037</v>
      </c>
      <c r="M29" s="35">
        <v>84528.59170982978</v>
      </c>
      <c r="N29" s="35">
        <v>86219.163544026393</v>
      </c>
      <c r="O29" s="35">
        <v>87943.54681490692</v>
      </c>
      <c r="P29" s="35">
        <v>89702.417751205066</v>
      </c>
      <c r="Q29" s="35">
        <v>91496.466106229156</v>
      </c>
      <c r="R29" s="35">
        <v>93326.395428353746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x14ac:dyDescent="0.25">
      <c r="A30" s="34" t="s">
        <v>46</v>
      </c>
      <c r="B30" s="35">
        <v>119678.38111379999</v>
      </c>
      <c r="C30" s="35">
        <v>121952.27035496218</v>
      </c>
      <c r="D30" s="35">
        <v>124391.31576206142</v>
      </c>
      <c r="E30" s="35">
        <v>126879.14207730265</v>
      </c>
      <c r="F30" s="35">
        <v>129416.7249188487</v>
      </c>
      <c r="G30" s="35">
        <v>132005.05941722568</v>
      </c>
      <c r="H30" s="35">
        <v>134645.16060557018</v>
      </c>
      <c r="I30" s="35">
        <v>137338.0638176816</v>
      </c>
      <c r="J30" s="35">
        <v>140084.82509403524</v>
      </c>
      <c r="K30" s="35">
        <v>142886.52159591595</v>
      </c>
      <c r="L30" s="35">
        <v>145744.25202783427</v>
      </c>
      <c r="M30" s="35">
        <v>148659.13706839096</v>
      </c>
      <c r="N30" s="35">
        <v>151632.3198097588</v>
      </c>
      <c r="O30" s="35">
        <v>154664.96620595397</v>
      </c>
      <c r="P30" s="35">
        <v>157758.26553007305</v>
      </c>
      <c r="Q30" s="35">
        <v>160913.43084067453</v>
      </c>
      <c r="R30" s="35">
        <v>164131.69945748802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x14ac:dyDescent="0.25">
      <c r="A31" s="34" t="s">
        <v>47</v>
      </c>
      <c r="B31" s="35">
        <v>117309.73803179999</v>
      </c>
      <c r="C31" s="35">
        <v>119538.62305440416</v>
      </c>
      <c r="D31" s="35">
        <v>121929.39551549226</v>
      </c>
      <c r="E31" s="35">
        <v>124367.9834258021</v>
      </c>
      <c r="F31" s="35">
        <v>126855.34309431814</v>
      </c>
      <c r="G31" s="35">
        <v>129392.44995620452</v>
      </c>
      <c r="H31" s="35">
        <v>131980.29895532862</v>
      </c>
      <c r="I31" s="35">
        <v>134619.90493443521</v>
      </c>
      <c r="J31" s="35">
        <v>137312.30303312393</v>
      </c>
      <c r="K31" s="35">
        <v>140058.54909378639</v>
      </c>
      <c r="L31" s="35">
        <v>142859.72007566213</v>
      </c>
      <c r="M31" s="35">
        <v>145716.91447717539</v>
      </c>
      <c r="N31" s="35">
        <v>148631.25276671888</v>
      </c>
      <c r="O31" s="35">
        <v>151603.87782205327</v>
      </c>
      <c r="P31" s="35">
        <v>154635.95537849434</v>
      </c>
      <c r="Q31" s="35">
        <v>157728.67448606424</v>
      </c>
      <c r="R31" s="35">
        <v>160883.24797578552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x14ac:dyDescent="0.25">
      <c r="A32" s="34" t="s">
        <v>48</v>
      </c>
      <c r="B32" s="35">
        <v>115201.92736079998</v>
      </c>
      <c r="C32" s="35">
        <v>117390.76398065519</v>
      </c>
      <c r="D32" s="35">
        <v>119738.57926026829</v>
      </c>
      <c r="E32" s="35">
        <v>122133.35084547364</v>
      </c>
      <c r="F32" s="35">
        <v>124576.01786238312</v>
      </c>
      <c r="G32" s="35">
        <v>127067.53821963078</v>
      </c>
      <c r="H32" s="35">
        <v>129608.8889840234</v>
      </c>
      <c r="I32" s="35">
        <v>132201.06676370389</v>
      </c>
      <c r="J32" s="35">
        <v>134845.08809897795</v>
      </c>
      <c r="K32" s="35">
        <v>137541.98986095752</v>
      </c>
      <c r="L32" s="35">
        <v>140292.82965817666</v>
      </c>
      <c r="M32" s="35">
        <v>143098.6862513402</v>
      </c>
      <c r="N32" s="35">
        <v>145960.65997636699</v>
      </c>
      <c r="O32" s="35">
        <v>148879.87317589435</v>
      </c>
      <c r="P32" s="35">
        <v>151857.47063941223</v>
      </c>
      <c r="Q32" s="35">
        <v>154894.62005220051</v>
      </c>
      <c r="R32" s="35">
        <v>157992.51245324453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x14ac:dyDescent="0.25">
      <c r="A33" s="34" t="s">
        <v>49</v>
      </c>
      <c r="B33" s="35">
        <v>113095.08331319998</v>
      </c>
      <c r="C33" s="35">
        <v>115243.88989615078</v>
      </c>
      <c r="D33" s="35">
        <v>117548.76769407379</v>
      </c>
      <c r="E33" s="35">
        <v>119899.74304795526</v>
      </c>
      <c r="F33" s="35">
        <v>122297.73790891438</v>
      </c>
      <c r="G33" s="35">
        <v>124743.69266709268</v>
      </c>
      <c r="H33" s="35">
        <v>127238.56652043453</v>
      </c>
      <c r="I33" s="35">
        <v>129783.33785084322</v>
      </c>
      <c r="J33" s="35">
        <v>132379.00460786009</v>
      </c>
      <c r="K33" s="35">
        <v>135026.58470001727</v>
      </c>
      <c r="L33" s="35">
        <v>137727.11639401762</v>
      </c>
      <c r="M33" s="35">
        <v>140481.65872189798</v>
      </c>
      <c r="N33" s="35">
        <v>143291.29189633593</v>
      </c>
      <c r="O33" s="35">
        <v>146157.11773426266</v>
      </c>
      <c r="P33" s="35">
        <v>149080.26008894792</v>
      </c>
      <c r="Q33" s="35">
        <v>152061.86529072686</v>
      </c>
      <c r="R33" s="35">
        <v>155103.1025965414</v>
      </c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x14ac:dyDescent="0.25">
      <c r="A34" s="34" t="s">
        <v>50</v>
      </c>
      <c r="B34" s="35">
        <v>108318.36307199998</v>
      </c>
      <c r="C34" s="35">
        <v>110376.41197036798</v>
      </c>
      <c r="D34" s="35">
        <v>112583.94020977533</v>
      </c>
      <c r="E34" s="35">
        <v>114835.61901397083</v>
      </c>
      <c r="F34" s="35">
        <v>117132.33139425026</v>
      </c>
      <c r="G34" s="35">
        <v>119474.97802213527</v>
      </c>
      <c r="H34" s="35">
        <v>121864.47758257797</v>
      </c>
      <c r="I34" s="35">
        <v>124301.76713422952</v>
      </c>
      <c r="J34" s="35">
        <v>126787.80247691412</v>
      </c>
      <c r="K34" s="35">
        <v>129323.55852645241</v>
      </c>
      <c r="L34" s="35">
        <v>131910.02969698148</v>
      </c>
      <c r="M34" s="35">
        <v>134548.23029092111</v>
      </c>
      <c r="N34" s="35">
        <v>137239.19489673956</v>
      </c>
      <c r="O34" s="35">
        <v>139983.97879467433</v>
      </c>
      <c r="P34" s="35">
        <v>142783.65837056783</v>
      </c>
      <c r="Q34" s="35">
        <v>145639.33153797919</v>
      </c>
      <c r="R34" s="35">
        <v>148552.11816873876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x14ac:dyDescent="0.25">
      <c r="A35" s="34" t="s">
        <v>51</v>
      </c>
      <c r="B35" s="35">
        <v>104366.22456</v>
      </c>
      <c r="C35" s="35">
        <v>106349.18282664001</v>
      </c>
      <c r="D35" s="35">
        <v>108476.1664831728</v>
      </c>
      <c r="E35" s="35">
        <v>110645.68981283625</v>
      </c>
      <c r="F35" s="35">
        <v>112858.60360909298</v>
      </c>
      <c r="G35" s="35">
        <v>115115.77568127484</v>
      </c>
      <c r="H35" s="35">
        <v>117418.09119490033</v>
      </c>
      <c r="I35" s="35">
        <v>119766.45301879833</v>
      </c>
      <c r="J35" s="35">
        <v>122161.78207917429</v>
      </c>
      <c r="K35" s="35">
        <v>124605.01772075778</v>
      </c>
      <c r="L35" s="35">
        <v>127097.11807517293</v>
      </c>
      <c r="M35" s="35">
        <v>129639.06043667637</v>
      </c>
      <c r="N35" s="35">
        <v>132231.84164540991</v>
      </c>
      <c r="O35" s="35">
        <v>134876.47847831808</v>
      </c>
      <c r="P35" s="35">
        <v>137574.00804788448</v>
      </c>
      <c r="Q35" s="35">
        <v>140325.48820884214</v>
      </c>
      <c r="R35" s="35">
        <v>143131.997973019</v>
      </c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x14ac:dyDescent="0.25">
      <c r="A36" s="34" t="s">
        <v>52</v>
      </c>
      <c r="B36" s="35">
        <v>100418.24356799999</v>
      </c>
      <c r="C36" s="35">
        <v>102326.19019579198</v>
      </c>
      <c r="D36" s="35">
        <v>104372.71399970782</v>
      </c>
      <c r="E36" s="35">
        <v>106460.16827970197</v>
      </c>
      <c r="F36" s="35">
        <v>108589.37164529601</v>
      </c>
      <c r="G36" s="35">
        <v>110761.15907820193</v>
      </c>
      <c r="H36" s="35">
        <v>112976.38225976597</v>
      </c>
      <c r="I36" s="35">
        <v>115235.9099049613</v>
      </c>
      <c r="J36" s="35">
        <v>117540.62810306053</v>
      </c>
      <c r="K36" s="35">
        <v>119891.44066512174</v>
      </c>
      <c r="L36" s="35">
        <v>122289.26947842419</v>
      </c>
      <c r="M36" s="35">
        <v>124735.05486799269</v>
      </c>
      <c r="N36" s="35">
        <v>127229.75596535254</v>
      </c>
      <c r="O36" s="35">
        <v>129774.3510846596</v>
      </c>
      <c r="P36" s="35">
        <v>132369.83810635278</v>
      </c>
      <c r="Q36" s="35">
        <v>135017.23486847986</v>
      </c>
      <c r="R36" s="35">
        <v>137717.57956584945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x14ac:dyDescent="0.25">
      <c r="A37" s="34" t="s">
        <v>53</v>
      </c>
      <c r="B37" s="35">
        <v>96466.063480800003</v>
      </c>
      <c r="C37" s="35">
        <v>98298.918686935198</v>
      </c>
      <c r="D37" s="35">
        <v>100264.89706067392</v>
      </c>
      <c r="E37" s="35">
        <v>102270.19500188739</v>
      </c>
      <c r="F37" s="35">
        <v>104315.59890192513</v>
      </c>
      <c r="G37" s="35">
        <v>106401.91087996363</v>
      </c>
      <c r="H37" s="35">
        <v>108529.9490975629</v>
      </c>
      <c r="I37" s="35">
        <v>110700.54807951415</v>
      </c>
      <c r="J37" s="35">
        <v>112914.55904110442</v>
      </c>
      <c r="K37" s="35">
        <v>115172.85022192652</v>
      </c>
      <c r="L37" s="35">
        <v>117476.30722636507</v>
      </c>
      <c r="M37" s="35">
        <v>119825.83337089236</v>
      </c>
      <c r="N37" s="35">
        <v>122222.35003831022</v>
      </c>
      <c r="O37" s="35">
        <v>124666.79703907642</v>
      </c>
      <c r="P37" s="35">
        <v>127160.13297985794</v>
      </c>
      <c r="Q37" s="35">
        <v>129703.33563945509</v>
      </c>
      <c r="R37" s="35">
        <v>132297.40235224421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x14ac:dyDescent="0.25">
      <c r="A38" s="34" t="s">
        <v>54</v>
      </c>
      <c r="B38" s="35">
        <v>93085.989326999988</v>
      </c>
      <c r="C38" s="35">
        <v>94885.989326999988</v>
      </c>
      <c r="D38" s="35">
        <v>96783.709113539997</v>
      </c>
      <c r="E38" s="35">
        <v>98719.383295810796</v>
      </c>
      <c r="F38" s="35">
        <v>100693.77096172702</v>
      </c>
      <c r="G38" s="35">
        <v>102707.64638096155</v>
      </c>
      <c r="H38" s="35">
        <v>104761.79930858077</v>
      </c>
      <c r="I38" s="35">
        <v>106857.03529475238</v>
      </c>
      <c r="J38" s="35">
        <v>108994.17600064742</v>
      </c>
      <c r="K38" s="35">
        <v>111174.05952066038</v>
      </c>
      <c r="L38" s="35">
        <v>113397.5407110736</v>
      </c>
      <c r="M38" s="35">
        <v>115665.49152529506</v>
      </c>
      <c r="N38" s="35">
        <v>117978.80135580097</v>
      </c>
      <c r="O38" s="35">
        <v>120338.37738291698</v>
      </c>
      <c r="P38" s="35">
        <v>122745.14493057532</v>
      </c>
      <c r="Q38" s="35">
        <v>125200.04782918683</v>
      </c>
      <c r="R38" s="35">
        <v>127704.04878577057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x14ac:dyDescent="0.25">
      <c r="A39" s="34" t="s">
        <v>55</v>
      </c>
      <c r="B39" s="35">
        <v>90438.124959999986</v>
      </c>
      <c r="C39" s="35">
        <v>92238.124959999986</v>
      </c>
      <c r="D39" s="35">
        <v>94082.887459199977</v>
      </c>
      <c r="E39" s="35">
        <v>95964.545208383992</v>
      </c>
      <c r="F39" s="35">
        <v>97883.836112551668</v>
      </c>
      <c r="G39" s="35">
        <v>99841.512834802706</v>
      </c>
      <c r="H39" s="35">
        <v>101838.34309149877</v>
      </c>
      <c r="I39" s="35">
        <v>103875.10995332873</v>
      </c>
      <c r="J39" s="35">
        <v>105952.6121523953</v>
      </c>
      <c r="K39" s="35">
        <v>108071.66439544321</v>
      </c>
      <c r="L39" s="35">
        <v>110233.09768335208</v>
      </c>
      <c r="M39" s="35">
        <v>112437.75963701912</v>
      </c>
      <c r="N39" s="35">
        <v>114686.5148297595</v>
      </c>
      <c r="O39" s="35">
        <v>116980.2451263547</v>
      </c>
      <c r="P39" s="35">
        <v>119319.85002888177</v>
      </c>
      <c r="Q39" s="35">
        <v>121706.24702945941</v>
      </c>
      <c r="R39" s="35">
        <v>124140.37197004861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25">
      <c r="A40" s="34" t="s">
        <v>56</v>
      </c>
      <c r="B40" s="35">
        <v>87829.627619999985</v>
      </c>
      <c r="C40" s="35">
        <v>89629.627619999985</v>
      </c>
      <c r="D40" s="35">
        <v>91422.22017239999</v>
      </c>
      <c r="E40" s="35">
        <v>93250.664575847986</v>
      </c>
      <c r="F40" s="35">
        <v>95115.677867364953</v>
      </c>
      <c r="G40" s="35">
        <v>97017.991424712251</v>
      </c>
      <c r="H40" s="35">
        <v>98958.351253206507</v>
      </c>
      <c r="I40" s="35">
        <v>100937.51827827064</v>
      </c>
      <c r="J40" s="35">
        <v>102956.26864383605</v>
      </c>
      <c r="K40" s="35">
        <v>105015.39401671277</v>
      </c>
      <c r="L40" s="35">
        <v>107115.70189704704</v>
      </c>
      <c r="M40" s="35">
        <v>109258.01593498798</v>
      </c>
      <c r="N40" s="35">
        <v>111443.17625368775</v>
      </c>
      <c r="O40" s="35">
        <v>113672.03977876152</v>
      </c>
      <c r="P40" s="35">
        <v>115945.48057433676</v>
      </c>
      <c r="Q40" s="35">
        <v>118264.39018582349</v>
      </c>
      <c r="R40" s="35">
        <v>120629.67798953995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x14ac:dyDescent="0.25">
      <c r="A41" s="34" t="s">
        <v>57</v>
      </c>
      <c r="B41" s="35">
        <v>85222.689349999986</v>
      </c>
      <c r="C41" s="35">
        <v>87022.689349999986</v>
      </c>
      <c r="D41" s="35">
        <v>88763.143136999992</v>
      </c>
      <c r="E41" s="35">
        <v>90538.405999739989</v>
      </c>
      <c r="F41" s="35">
        <v>92349.174119734787</v>
      </c>
      <c r="G41" s="35">
        <v>94196.15760212949</v>
      </c>
      <c r="H41" s="35">
        <v>96080.080754172071</v>
      </c>
      <c r="I41" s="35">
        <v>98001.682369255519</v>
      </c>
      <c r="J41" s="35">
        <v>99961.716016640639</v>
      </c>
      <c r="K41" s="35">
        <v>101960.95033697346</v>
      </c>
      <c r="L41" s="35">
        <v>104000.16934371291</v>
      </c>
      <c r="M41" s="35">
        <v>106080.17273058719</v>
      </c>
      <c r="N41" s="35">
        <v>108201.77618519895</v>
      </c>
      <c r="O41" s="35">
        <v>110365.81170890293</v>
      </c>
      <c r="P41" s="35">
        <v>112573.12794308097</v>
      </c>
      <c r="Q41" s="35">
        <v>114824.5905019426</v>
      </c>
      <c r="R41" s="35">
        <v>117121.08231198146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x14ac:dyDescent="0.25">
      <c r="A42" s="34" t="s">
        <v>58</v>
      </c>
      <c r="B42" s="35">
        <v>83267.075499999992</v>
      </c>
      <c r="C42" s="35">
        <v>85067.075499999992</v>
      </c>
      <c r="D42" s="35">
        <v>86768.41700999999</v>
      </c>
      <c r="E42" s="35">
        <v>88503.785350199993</v>
      </c>
      <c r="F42" s="35">
        <v>90273.861057204005</v>
      </c>
      <c r="G42" s="35">
        <v>92079.338278348077</v>
      </c>
      <c r="H42" s="35">
        <v>93920.925043915049</v>
      </c>
      <c r="I42" s="35">
        <v>95799.343544793344</v>
      </c>
      <c r="J42" s="35">
        <v>97715.330415689212</v>
      </c>
      <c r="K42" s="35">
        <v>99669.637024002994</v>
      </c>
      <c r="L42" s="35">
        <v>101663.02976448306</v>
      </c>
      <c r="M42" s="35">
        <v>103696.29035977273</v>
      </c>
      <c r="N42" s="35">
        <v>105770.2161669682</v>
      </c>
      <c r="O42" s="35">
        <v>107885.62049030754</v>
      </c>
      <c r="P42" s="35">
        <v>110043.3329001137</v>
      </c>
      <c r="Q42" s="35">
        <v>112244.19955811597</v>
      </c>
      <c r="R42" s="35">
        <v>114489.08354927829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x14ac:dyDescent="0.25">
      <c r="A43" s="34" t="s">
        <v>59</v>
      </c>
      <c r="B43" s="35">
        <v>81310.483409999986</v>
      </c>
      <c r="C43" s="35">
        <v>83110.483409999986</v>
      </c>
      <c r="D43" s="35">
        <v>84772.693078199998</v>
      </c>
      <c r="E43" s="35">
        <v>86468.146939764003</v>
      </c>
      <c r="F43" s="35">
        <v>88197.509878559271</v>
      </c>
      <c r="G43" s="35">
        <v>89961.460076130461</v>
      </c>
      <c r="H43" s="35">
        <v>91760.689277653073</v>
      </c>
      <c r="I43" s="35">
        <v>93595.903063206133</v>
      </c>
      <c r="J43" s="35">
        <v>95467.821124470254</v>
      </c>
      <c r="K43" s="35">
        <v>97377.177546959661</v>
      </c>
      <c r="L43" s="35">
        <v>99324.721097898859</v>
      </c>
      <c r="M43" s="35">
        <v>101311.21551985684</v>
      </c>
      <c r="N43" s="35">
        <v>103337.43983025398</v>
      </c>
      <c r="O43" s="35">
        <v>105404.18862685905</v>
      </c>
      <c r="P43" s="35">
        <v>107512.27239939624</v>
      </c>
      <c r="Q43" s="35">
        <v>109662.51784738418</v>
      </c>
      <c r="R43" s="35">
        <v>111855.76820433186</v>
      </c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25">
      <c r="A44" s="34" t="s">
        <v>60</v>
      </c>
      <c r="B44" s="35">
        <v>79356.876990000004</v>
      </c>
      <c r="C44" s="35">
        <v>81156.876990000004</v>
      </c>
      <c r="D44" s="35">
        <v>82780.014529799999</v>
      </c>
      <c r="E44" s="35">
        <v>84435.614820396018</v>
      </c>
      <c r="F44" s="35">
        <v>86124.327116803935</v>
      </c>
      <c r="G44" s="35">
        <v>87846.813659140011</v>
      </c>
      <c r="H44" s="35">
        <v>89603.749932322811</v>
      </c>
      <c r="I44" s="35">
        <v>91395.824930969262</v>
      </c>
      <c r="J44" s="35">
        <v>93223.741429588656</v>
      </c>
      <c r="K44" s="35">
        <v>95088.21625818043</v>
      </c>
      <c r="L44" s="35">
        <v>96989.980583344048</v>
      </c>
      <c r="M44" s="35">
        <v>98929.780195010913</v>
      </c>
      <c r="N44" s="35">
        <v>100908.37579891115</v>
      </c>
      <c r="O44" s="35">
        <v>102926.54331488936</v>
      </c>
      <c r="P44" s="35">
        <v>104985.07418118714</v>
      </c>
      <c r="Q44" s="35">
        <v>107084.77566481091</v>
      </c>
      <c r="R44" s="35">
        <v>109226.47117810712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x14ac:dyDescent="0.25">
      <c r="A45" s="34" t="s">
        <v>61</v>
      </c>
      <c r="B45" s="35">
        <v>77400.254329999996</v>
      </c>
      <c r="C45" s="35">
        <v>79200.254329999996</v>
      </c>
      <c r="D45" s="35">
        <v>80784.259416599991</v>
      </c>
      <c r="E45" s="35">
        <v>82399.944604931996</v>
      </c>
      <c r="F45" s="35">
        <v>84047.943497030647</v>
      </c>
      <c r="G45" s="35">
        <v>85728.902366971262</v>
      </c>
      <c r="H45" s="35">
        <v>87443.480414310689</v>
      </c>
      <c r="I45" s="35">
        <v>89192.350022596889</v>
      </c>
      <c r="J45" s="35">
        <v>90976.197023048837</v>
      </c>
      <c r="K45" s="35">
        <v>92795.720963509826</v>
      </c>
      <c r="L45" s="35">
        <v>94651.635382780019</v>
      </c>
      <c r="M45" s="35">
        <v>96544.668090435618</v>
      </c>
      <c r="N45" s="35">
        <v>98475.561452244336</v>
      </c>
      <c r="O45" s="35">
        <v>100445.07268128922</v>
      </c>
      <c r="P45" s="35">
        <v>102453.97413491501</v>
      </c>
      <c r="Q45" s="35">
        <v>104503.05361761332</v>
      </c>
      <c r="R45" s="35">
        <v>106593.11468996557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x14ac:dyDescent="0.25">
      <c r="A46" s="34" t="s">
        <v>62</v>
      </c>
      <c r="B46" s="35">
        <v>75506.819859999989</v>
      </c>
      <c r="C46" s="35">
        <v>77306.819859999989</v>
      </c>
      <c r="D46" s="35">
        <v>78852.956257199985</v>
      </c>
      <c r="E46" s="35">
        <v>80430.01538234399</v>
      </c>
      <c r="F46" s="35">
        <v>82038.615689990882</v>
      </c>
      <c r="G46" s="35">
        <v>83679.388003790693</v>
      </c>
      <c r="H46" s="35">
        <v>85352.975763866503</v>
      </c>
      <c r="I46" s="35">
        <v>87060.035279143834</v>
      </c>
      <c r="J46" s="35">
        <v>88801.235984726722</v>
      </c>
      <c r="K46" s="35">
        <v>90577.260704421264</v>
      </c>
      <c r="L46" s="35">
        <v>92388.805918509694</v>
      </c>
      <c r="M46" s="35">
        <v>94236.582036879874</v>
      </c>
      <c r="N46" s="35">
        <v>96121.313677617465</v>
      </c>
      <c r="O46" s="35">
        <v>98043.739951169831</v>
      </c>
      <c r="P46" s="35">
        <v>100004.61475019323</v>
      </c>
      <c r="Q46" s="35">
        <v>102004.70704519709</v>
      </c>
      <c r="R46" s="35">
        <v>104044.80118610105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x14ac:dyDescent="0.25">
      <c r="A47" s="34" t="s">
        <v>63</v>
      </c>
      <c r="B47" s="35">
        <v>72872.256499999989</v>
      </c>
      <c r="C47" s="35">
        <v>74672.256499999989</v>
      </c>
      <c r="D47" s="35">
        <v>76165.701629999996</v>
      </c>
      <c r="E47" s="35">
        <v>77689.015662599995</v>
      </c>
      <c r="F47" s="35">
        <v>79242.795975851986</v>
      </c>
      <c r="G47" s="35">
        <v>80827.651895369025</v>
      </c>
      <c r="H47" s="35">
        <v>82444.2049332764</v>
      </c>
      <c r="I47" s="35">
        <v>84093.089031941927</v>
      </c>
      <c r="J47" s="35">
        <v>85774.950812580762</v>
      </c>
      <c r="K47" s="35">
        <v>87490.449828832381</v>
      </c>
      <c r="L47" s="35">
        <v>89240.258825409037</v>
      </c>
      <c r="M47" s="35">
        <v>91025.064001917213</v>
      </c>
      <c r="N47" s="35">
        <v>92845.565281955569</v>
      </c>
      <c r="O47" s="35">
        <v>94702.476587594676</v>
      </c>
      <c r="P47" s="35">
        <v>96596.52611934657</v>
      </c>
      <c r="Q47" s="35">
        <v>98528.456641733501</v>
      </c>
      <c r="R47" s="35">
        <v>100499.02577456817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x14ac:dyDescent="0.25">
      <c r="A48" s="34" t="s">
        <v>64</v>
      </c>
      <c r="B48" s="35">
        <v>70241.921990000003</v>
      </c>
      <c r="C48" s="35">
        <v>72041.921990000003</v>
      </c>
      <c r="D48" s="35">
        <v>73482.760429800008</v>
      </c>
      <c r="E48" s="35">
        <v>74952.415638396007</v>
      </c>
      <c r="F48" s="35">
        <v>76451.463951163925</v>
      </c>
      <c r="G48" s="35">
        <v>77980.493230187203</v>
      </c>
      <c r="H48" s="35">
        <v>79540.103094790946</v>
      </c>
      <c r="I48" s="35">
        <v>81130.905156686771</v>
      </c>
      <c r="J48" s="35">
        <v>82753.523259820518</v>
      </c>
      <c r="K48" s="35">
        <v>84408.593725016923</v>
      </c>
      <c r="L48" s="35">
        <v>86096.765599517268</v>
      </c>
      <c r="M48" s="35">
        <v>87818.700911507622</v>
      </c>
      <c r="N48" s="35">
        <v>89575.074929737777</v>
      </c>
      <c r="O48" s="35">
        <v>91366.576428332541</v>
      </c>
      <c r="P48" s="35">
        <v>93193.907956899187</v>
      </c>
      <c r="Q48" s="35">
        <v>95057.786116037183</v>
      </c>
      <c r="R48" s="35">
        <v>96958.941838357918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x14ac:dyDescent="0.25">
      <c r="A49" s="34" t="s">
        <v>65</v>
      </c>
      <c r="B49" s="35">
        <v>67608.408199999991</v>
      </c>
      <c r="C49" s="35">
        <v>69408.408199999991</v>
      </c>
      <c r="D49" s="39">
        <v>70796.576363999993</v>
      </c>
      <c r="E49" s="35">
        <v>72212.507891279995</v>
      </c>
      <c r="F49" s="35">
        <v>73656.7580491056</v>
      </c>
      <c r="G49" s="35">
        <v>75129.893210087714</v>
      </c>
      <c r="H49" s="35">
        <v>76632.491074289472</v>
      </c>
      <c r="I49" s="35">
        <v>78165.140895775272</v>
      </c>
      <c r="J49" s="35">
        <v>79728.443713690765</v>
      </c>
      <c r="K49" s="35">
        <v>81323.012587964593</v>
      </c>
      <c r="L49" s="35">
        <v>82949.47283972388</v>
      </c>
      <c r="M49" s="35">
        <v>84608.462296518352</v>
      </c>
      <c r="N49" s="35">
        <v>86300.631542448726</v>
      </c>
      <c r="O49" s="35">
        <v>88026.644173297696</v>
      </c>
      <c r="P49" s="35">
        <v>89787.177056763656</v>
      </c>
      <c r="Q49" s="35">
        <v>91582.920597898934</v>
      </c>
      <c r="R49" s="35">
        <v>93414.579009856912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x14ac:dyDescent="0.25">
      <c r="A50" s="34" t="s">
        <v>66</v>
      </c>
      <c r="B50" s="35">
        <v>66291.941719999988</v>
      </c>
      <c r="C50" s="35">
        <v>68091.941719999988</v>
      </c>
      <c r="D50" s="35">
        <v>69453.780554399986</v>
      </c>
      <c r="E50" s="35">
        <v>70842.856165487989</v>
      </c>
      <c r="F50" s="35">
        <v>72259.71328879775</v>
      </c>
      <c r="G50" s="35">
        <v>73704.9075545737</v>
      </c>
      <c r="H50" s="35">
        <v>75179.005705665186</v>
      </c>
      <c r="I50" s="35">
        <v>76682.585819778484</v>
      </c>
      <c r="J50" s="35">
        <v>78216.237536174056</v>
      </c>
      <c r="K50" s="35">
        <v>79780.562286897533</v>
      </c>
      <c r="L50" s="35">
        <v>81376.173532635483</v>
      </c>
      <c r="M50" s="35">
        <v>83003.697003288195</v>
      </c>
      <c r="N50" s="35">
        <v>84663.770943353971</v>
      </c>
      <c r="O50" s="35">
        <v>86357.046362221052</v>
      </c>
      <c r="P50" s="35">
        <v>88084.187289465481</v>
      </c>
      <c r="Q50" s="35">
        <v>89845.871035254793</v>
      </c>
      <c r="R50" s="35">
        <v>91642.78845595989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x14ac:dyDescent="0.25">
      <c r="A51" s="34" t="s">
        <v>67</v>
      </c>
      <c r="B51" s="35">
        <v>64974.96574</v>
      </c>
      <c r="C51" s="35">
        <v>66774.965739999985</v>
      </c>
      <c r="D51" s="35">
        <v>68110.465054799992</v>
      </c>
      <c r="E51" s="35">
        <v>69472.674355895986</v>
      </c>
      <c r="F51" s="35">
        <v>70862.127843013906</v>
      </c>
      <c r="G51" s="35">
        <v>72279.370399874198</v>
      </c>
      <c r="H51" s="35">
        <v>73724.957807871688</v>
      </c>
      <c r="I51" s="35">
        <v>75199.45696402913</v>
      </c>
      <c r="J51" s="35">
        <v>76703.446103309718</v>
      </c>
      <c r="K51" s="35">
        <v>78237.515025375906</v>
      </c>
      <c r="L51" s="35">
        <v>79802.265325883433</v>
      </c>
      <c r="M51" s="35">
        <v>81398.310632401102</v>
      </c>
      <c r="N51" s="35">
        <v>83026.276845049128</v>
      </c>
      <c r="O51" s="35">
        <v>84686.80238195011</v>
      </c>
      <c r="P51" s="35">
        <v>86380.538429589113</v>
      </c>
      <c r="Q51" s="35">
        <v>88108.149198180894</v>
      </c>
      <c r="R51" s="35">
        <v>89870.312182144509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x14ac:dyDescent="0.25">
      <c r="A52" s="34" t="s">
        <v>68</v>
      </c>
      <c r="B52" s="35">
        <v>63657.969379999988</v>
      </c>
      <c r="C52" s="35">
        <v>65457.969379999988</v>
      </c>
      <c r="D52" s="35">
        <v>66767.128767599992</v>
      </c>
      <c r="E52" s="35">
        <v>68102.471342951991</v>
      </c>
      <c r="F52" s="35">
        <v>69464.520769811032</v>
      </c>
      <c r="G52" s="35">
        <v>70853.811185207247</v>
      </c>
      <c r="H52" s="35">
        <v>72270.887408911396</v>
      </c>
      <c r="I52" s="35">
        <v>73716.30515708962</v>
      </c>
      <c r="J52" s="35">
        <v>75190.631260231414</v>
      </c>
      <c r="K52" s="35">
        <v>76694.443885436034</v>
      </c>
      <c r="L52" s="35">
        <v>78228.332763144761</v>
      </c>
      <c r="M52" s="35">
        <v>79792.899418407658</v>
      </c>
      <c r="N52" s="35">
        <v>81388.757406775825</v>
      </c>
      <c r="O52" s="35">
        <v>83016.532554911333</v>
      </c>
      <c r="P52" s="35">
        <v>84676.86320600957</v>
      </c>
      <c r="Q52" s="35">
        <v>86370.400470129753</v>
      </c>
      <c r="R52" s="35">
        <v>88097.808479532352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5">
      <c r="A53" s="34" t="s">
        <v>69</v>
      </c>
      <c r="B53" s="35">
        <v>62342.012399999992</v>
      </c>
      <c r="C53" s="35">
        <v>64142.012399999992</v>
      </c>
      <c r="D53" s="35">
        <v>65424.852647999993</v>
      </c>
      <c r="E53" s="35">
        <v>66733.349700959996</v>
      </c>
      <c r="F53" s="35">
        <v>68068.016694979204</v>
      </c>
      <c r="G53" s="35">
        <v>69429.377028878778</v>
      </c>
      <c r="H53" s="35">
        <v>70817.964569456351</v>
      </c>
      <c r="I53" s="35">
        <v>72234.323860845485</v>
      </c>
      <c r="J53" s="35">
        <v>73679.010338062406</v>
      </c>
      <c r="K53" s="35">
        <v>75152.590544823644</v>
      </c>
      <c r="L53" s="35">
        <v>76655.64235572012</v>
      </c>
      <c r="M53" s="35">
        <v>78188.755202834524</v>
      </c>
      <c r="N53" s="35">
        <v>79752.530306891218</v>
      </c>
      <c r="O53" s="35">
        <v>81347.580913029044</v>
      </c>
      <c r="P53" s="35">
        <v>82974.532531289617</v>
      </c>
      <c r="Q53" s="35">
        <v>84634.023181915414</v>
      </c>
      <c r="R53" s="35">
        <v>86326.703645553731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5">
      <c r="A54" s="34" t="s">
        <v>70</v>
      </c>
      <c r="B54" s="35">
        <v>60936.383419999998</v>
      </c>
      <c r="C54" s="35">
        <v>62736.383419999998</v>
      </c>
      <c r="D54" s="35">
        <v>63991.111088400001</v>
      </c>
      <c r="E54" s="35">
        <v>65270.933310167995</v>
      </c>
      <c r="F54" s="35">
        <v>66576.351976371356</v>
      </c>
      <c r="G54" s="35">
        <v>67907.879015898783</v>
      </c>
      <c r="H54" s="35">
        <v>69266.036596216756</v>
      </c>
      <c r="I54" s="35">
        <v>70651.357328141094</v>
      </c>
      <c r="J54" s="35">
        <v>72064.384474703911</v>
      </c>
      <c r="K54" s="35">
        <v>73505.672164197997</v>
      </c>
      <c r="L54" s="35">
        <v>74975.785607481957</v>
      </c>
      <c r="M54" s="35">
        <v>76475.301319631602</v>
      </c>
      <c r="N54" s="35">
        <v>78004.80734602423</v>
      </c>
      <c r="O54" s="35">
        <v>79564.903492944723</v>
      </c>
      <c r="P54" s="35">
        <v>81156.201562803617</v>
      </c>
      <c r="Q54" s="35">
        <v>82779.325594059701</v>
      </c>
      <c r="R54" s="35">
        <v>84434.912105940894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5">
      <c r="A55" s="34" t="s">
        <v>71</v>
      </c>
      <c r="B55" s="35">
        <v>58978.619479999994</v>
      </c>
      <c r="C55" s="35">
        <v>60778.619479999994</v>
      </c>
      <c r="D55" s="35">
        <v>61994.191869599992</v>
      </c>
      <c r="E55" s="35">
        <v>63234.075706991993</v>
      </c>
      <c r="F55" s="35">
        <v>64498.757221131833</v>
      </c>
      <c r="G55" s="35">
        <v>65788.732365554475</v>
      </c>
      <c r="H55" s="35">
        <v>67104.507012865564</v>
      </c>
      <c r="I55" s="35">
        <v>68446.597153122886</v>
      </c>
      <c r="J55" s="35">
        <v>69815.529096185346</v>
      </c>
      <c r="K55" s="35">
        <v>71211.839678109056</v>
      </c>
      <c r="L55" s="35">
        <v>72636.076471671229</v>
      </c>
      <c r="M55" s="35">
        <v>74088.79800110466</v>
      </c>
      <c r="N55" s="35">
        <v>75570.573961126749</v>
      </c>
      <c r="O55" s="35">
        <v>77081.985440349294</v>
      </c>
      <c r="P55" s="35">
        <v>78623.625149156273</v>
      </c>
      <c r="Q55" s="35">
        <v>80196.097652139404</v>
      </c>
      <c r="R55" s="35">
        <v>81800.019605182199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x14ac:dyDescent="0.25">
      <c r="A56" s="34" t="s">
        <v>72</v>
      </c>
      <c r="B56" s="35">
        <v>57023.515129999992</v>
      </c>
      <c r="C56" s="35">
        <v>58823.515129999992</v>
      </c>
      <c r="D56" s="35">
        <v>59999.985432599991</v>
      </c>
      <c r="E56" s="35">
        <v>61199.985141251986</v>
      </c>
      <c r="F56" s="35">
        <v>62423.984844077029</v>
      </c>
      <c r="G56" s="35">
        <v>63672.464540958572</v>
      </c>
      <c r="H56" s="35">
        <v>64945.913831777747</v>
      </c>
      <c r="I56" s="35">
        <v>66244.832108413306</v>
      </c>
      <c r="J56" s="35">
        <v>67569.728750581577</v>
      </c>
      <c r="K56" s="35">
        <v>68921.123325593217</v>
      </c>
      <c r="L56" s="35">
        <v>70299.545792105084</v>
      </c>
      <c r="M56" s="35">
        <v>71705.536707947191</v>
      </c>
      <c r="N56" s="35">
        <v>73139.647442106128</v>
      </c>
      <c r="O56" s="35">
        <v>74602.440390948264</v>
      </c>
      <c r="P56" s="35">
        <v>76094.489198767231</v>
      </c>
      <c r="Q56" s="35">
        <v>77616.378982742579</v>
      </c>
      <c r="R56" s="35">
        <v>79168.706562397434</v>
      </c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x14ac:dyDescent="0.25">
      <c r="A57" s="34" t="s">
        <v>73</v>
      </c>
      <c r="B57" s="35">
        <v>55068.370019999988</v>
      </c>
      <c r="C57" s="35">
        <v>56868.370019999988</v>
      </c>
      <c r="D57" s="35">
        <v>58005.737420399993</v>
      </c>
      <c r="E57" s="35">
        <v>59165.852168807993</v>
      </c>
      <c r="F57" s="35">
        <v>60349.169212184155</v>
      </c>
      <c r="G57" s="35">
        <v>61556.152596427841</v>
      </c>
      <c r="H57" s="35">
        <v>62787.275648356394</v>
      </c>
      <c r="I57" s="35">
        <v>64043.021161323522</v>
      </c>
      <c r="J57" s="35">
        <v>65323.881584549999</v>
      </c>
      <c r="K57" s="35">
        <v>66630.359216240991</v>
      </c>
      <c r="L57" s="35">
        <v>67962.966400565812</v>
      </c>
      <c r="M57" s="35">
        <v>69322.225728577134</v>
      </c>
      <c r="N57" s="35">
        <v>70708.670243148677</v>
      </c>
      <c r="O57" s="35">
        <v>72122.843648011651</v>
      </c>
      <c r="P57" s="35">
        <v>73565.300520971883</v>
      </c>
      <c r="Q57" s="35">
        <v>75036.606531391313</v>
      </c>
      <c r="R57" s="35">
        <v>76537.33866201913</v>
      </c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x14ac:dyDescent="0.25">
      <c r="A58" s="34" t="s">
        <v>74</v>
      </c>
      <c r="B58" s="35">
        <v>54015.681879999982</v>
      </c>
      <c r="C58" s="35">
        <v>55815.681879999982</v>
      </c>
      <c r="D58" s="35">
        <v>56931.995517599986</v>
      </c>
      <c r="E58" s="35">
        <v>58070.635427951987</v>
      </c>
      <c r="F58" s="35">
        <v>59232.048136511032</v>
      </c>
      <c r="G58" s="35">
        <v>60416.689099241259</v>
      </c>
      <c r="H58" s="35">
        <v>61625.02288122609</v>
      </c>
      <c r="I58" s="35">
        <v>62857.523338850609</v>
      </c>
      <c r="J58" s="35">
        <v>64114.673805627623</v>
      </c>
      <c r="K58" s="35">
        <v>65396.967281740173</v>
      </c>
      <c r="L58" s="35">
        <v>66704.906627374992</v>
      </c>
      <c r="M58" s="35">
        <v>68039.004759922493</v>
      </c>
      <c r="N58" s="35">
        <v>69399.784855120946</v>
      </c>
      <c r="O58" s="35">
        <v>70787.780552223368</v>
      </c>
      <c r="P58" s="35">
        <v>72203.53616326784</v>
      </c>
      <c r="Q58" s="35">
        <v>73647.606886533191</v>
      </c>
      <c r="R58" s="35">
        <v>75120.559024263857</v>
      </c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x14ac:dyDescent="0.25">
      <c r="A59" s="34" t="s">
        <v>75</v>
      </c>
      <c r="B59" s="35">
        <v>52705.798139999984</v>
      </c>
      <c r="C59" s="35">
        <v>54505.798139999984</v>
      </c>
      <c r="D59" s="35">
        <v>55595.914102799994</v>
      </c>
      <c r="E59" s="35">
        <v>56707.832384855996</v>
      </c>
      <c r="F59" s="35">
        <v>57841.989032553116</v>
      </c>
      <c r="G59" s="35">
        <v>58998.828813204185</v>
      </c>
      <c r="H59" s="35">
        <v>60178.805389468267</v>
      </c>
      <c r="I59" s="35">
        <v>61382.381497257629</v>
      </c>
      <c r="J59" s="35">
        <v>62610.02912720279</v>
      </c>
      <c r="K59" s="35">
        <v>63862.229709746847</v>
      </c>
      <c r="L59" s="35">
        <v>65139.474303941788</v>
      </c>
      <c r="M59" s="35">
        <v>66442.263790020632</v>
      </c>
      <c r="N59" s="35">
        <v>67771.109065821045</v>
      </c>
      <c r="O59" s="35">
        <v>69126.531247137478</v>
      </c>
      <c r="P59" s="35">
        <v>70509.06187208023</v>
      </c>
      <c r="Q59" s="35">
        <v>71919.243109521834</v>
      </c>
      <c r="R59" s="35">
        <v>73357.627971712267</v>
      </c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x14ac:dyDescent="0.25">
      <c r="A60" s="34" t="s">
        <v>76</v>
      </c>
      <c r="B60" s="35">
        <v>51373.098989999984</v>
      </c>
      <c r="C60" s="35">
        <v>53173.098989999984</v>
      </c>
      <c r="D60" s="35">
        <v>54236.56096979999</v>
      </c>
      <c r="E60" s="35">
        <v>55321.292189195992</v>
      </c>
      <c r="F60" s="35">
        <v>56427.718032979923</v>
      </c>
      <c r="G60" s="35">
        <v>57556.272393639527</v>
      </c>
      <c r="H60" s="35">
        <v>58707.39784151232</v>
      </c>
      <c r="I60" s="35">
        <v>59881.545798342566</v>
      </c>
      <c r="J60" s="35">
        <v>61079.176714309418</v>
      </c>
      <c r="K60" s="35">
        <v>62300.760248595609</v>
      </c>
      <c r="L60" s="35">
        <v>63546.775453567527</v>
      </c>
      <c r="M60" s="35">
        <v>64817.710962638885</v>
      </c>
      <c r="N60" s="35">
        <v>66114.065181891652</v>
      </c>
      <c r="O60" s="35">
        <v>67436.346485529502</v>
      </c>
      <c r="P60" s="35">
        <v>68785.073415240098</v>
      </c>
      <c r="Q60" s="35">
        <v>70160.774883544902</v>
      </c>
      <c r="R60" s="35">
        <v>71563.990381215786</v>
      </c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5">
      <c r="A61" s="34" t="s">
        <v>77</v>
      </c>
      <c r="B61" s="35">
        <v>50322.234859999997</v>
      </c>
      <c r="C61" s="35">
        <v>52122.234859999997</v>
      </c>
      <c r="D61" s="35">
        <v>53164.679557199997</v>
      </c>
      <c r="E61" s="35">
        <v>54227.973148343997</v>
      </c>
      <c r="F61" s="35">
        <v>55312.532611310875</v>
      </c>
      <c r="G61" s="35">
        <v>56418.783263537101</v>
      </c>
      <c r="H61" s="35">
        <v>57547.158928807839</v>
      </c>
      <c r="I61" s="35">
        <v>58698.102107383995</v>
      </c>
      <c r="J61" s="35">
        <v>59872.064149531674</v>
      </c>
      <c r="K61" s="35">
        <v>61069.505432522303</v>
      </c>
      <c r="L61" s="35">
        <v>62290.895541172751</v>
      </c>
      <c r="M61" s="35">
        <v>63536.713451996213</v>
      </c>
      <c r="N61" s="35">
        <v>64807.447721036136</v>
      </c>
      <c r="O61" s="35">
        <v>66103.596675456865</v>
      </c>
      <c r="P61" s="35">
        <v>67425.668608965992</v>
      </c>
      <c r="Q61" s="35">
        <v>68774.181981145317</v>
      </c>
      <c r="R61" s="35">
        <v>70149.665620768224</v>
      </c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5">
      <c r="A62" s="34" t="s">
        <v>78</v>
      </c>
      <c r="B62" s="35">
        <v>49267.671759999997</v>
      </c>
      <c r="C62" s="35">
        <v>51067.671759999997</v>
      </c>
      <c r="D62" s="35">
        <v>52089.025195199996</v>
      </c>
      <c r="E62" s="35">
        <v>53130.805699103999</v>
      </c>
      <c r="F62" s="35">
        <v>54193.421813086083</v>
      </c>
      <c r="G62" s="35">
        <v>55277.290249347796</v>
      </c>
      <c r="H62" s="35">
        <v>56382.836054334759</v>
      </c>
      <c r="I62" s="35">
        <v>57510.492775421459</v>
      </c>
      <c r="J62" s="35">
        <v>58660.702630929896</v>
      </c>
      <c r="K62" s="35">
        <v>59833.916683548494</v>
      </c>
      <c r="L62" s="35">
        <v>61030.595017219464</v>
      </c>
      <c r="M62" s="35">
        <v>62251.206917563861</v>
      </c>
      <c r="N62" s="35">
        <v>63496.231055915137</v>
      </c>
      <c r="O62" s="35">
        <v>64766.155677033443</v>
      </c>
      <c r="P62" s="35">
        <v>66061.47879057411</v>
      </c>
      <c r="Q62" s="35">
        <v>67382.708366385603</v>
      </c>
      <c r="R62" s="35">
        <v>68730.362533713313</v>
      </c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</sheetData>
  <sheetProtection algorithmName="SHA-512" hashValue="Xi115Y7FxBUEoLJFan37eRt0uIS+9kX2rAKiSmMfBch4fawVgJ4bfX2APyDPeODwWp2WV5klKTiEvEZvyhau+g==" saltValue="mVs4qD5V9YAL2tyeFBhpi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D576-5F7F-402C-93D0-8899234EA921}">
  <dimension ref="A1:R62"/>
  <sheetViews>
    <sheetView topLeftCell="A19" workbookViewId="0">
      <selection activeCell="F62" sqref="F62"/>
    </sheetView>
  </sheetViews>
  <sheetFormatPr defaultRowHeight="15" x14ac:dyDescent="0.25"/>
  <cols>
    <col min="1" max="1" width="28.42578125" customWidth="1"/>
  </cols>
  <sheetData>
    <row r="1" spans="1:18" x14ac:dyDescent="0.25">
      <c r="A1" s="31" t="s">
        <v>17</v>
      </c>
      <c r="B1" s="31">
        <v>2019</v>
      </c>
      <c r="C1" s="31">
        <v>2020</v>
      </c>
      <c r="D1" s="31">
        <v>2021</v>
      </c>
      <c r="E1" s="31">
        <v>2022</v>
      </c>
      <c r="F1" s="31">
        <v>2023</v>
      </c>
      <c r="G1" s="31">
        <v>2024</v>
      </c>
      <c r="H1" s="31">
        <v>2025</v>
      </c>
      <c r="I1" s="31">
        <v>2026</v>
      </c>
      <c r="J1" s="31">
        <v>2027</v>
      </c>
      <c r="K1" s="31">
        <v>2028</v>
      </c>
      <c r="L1" s="31">
        <v>2029</v>
      </c>
      <c r="M1" s="31">
        <v>2030</v>
      </c>
      <c r="N1" s="31">
        <v>2031</v>
      </c>
      <c r="O1" s="31">
        <v>2032</v>
      </c>
      <c r="P1" s="31">
        <v>2033</v>
      </c>
      <c r="Q1" s="31">
        <v>2034</v>
      </c>
      <c r="R1" s="31">
        <v>2035</v>
      </c>
    </row>
    <row r="2" spans="1:18" x14ac:dyDescent="0.25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A3" s="34" t="s">
        <v>19</v>
      </c>
      <c r="B3" s="35"/>
      <c r="C3" s="35"/>
      <c r="D3" s="35"/>
      <c r="E3" s="35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18" x14ac:dyDescent="0.25">
      <c r="A4" s="34" t="s">
        <v>20</v>
      </c>
      <c r="B4" s="35">
        <v>21908.8767918142</v>
      </c>
      <c r="C4" s="35">
        <v>21908.8767918142</v>
      </c>
      <c r="D4" s="35">
        <v>28597</v>
      </c>
      <c r="E4" s="163">
        <v>28854</v>
      </c>
      <c r="F4" s="164">
        <v>32192</v>
      </c>
      <c r="G4" s="164">
        <f>F4*(100%+3.7%)</f>
        <v>33383.103999999999</v>
      </c>
      <c r="H4" s="164">
        <f>G4*(100%+3.7%)</f>
        <v>34618.278847999994</v>
      </c>
      <c r="I4" s="164">
        <f>H4*(100%+3.7%)</f>
        <v>35899.155165375989</v>
      </c>
      <c r="J4" s="164">
        <f t="shared" ref="J4:R19" si="0">I4*(100%+2%)</f>
        <v>36617.138268683506</v>
      </c>
      <c r="K4" s="164">
        <f t="shared" si="0"/>
        <v>37349.481034057178</v>
      </c>
      <c r="L4" s="164">
        <f t="shared" si="0"/>
        <v>38096.470654738325</v>
      </c>
      <c r="M4" s="164">
        <f t="shared" si="0"/>
        <v>38858.400067833092</v>
      </c>
      <c r="N4" s="164">
        <f t="shared" si="0"/>
        <v>39635.568069189758</v>
      </c>
      <c r="O4" s="164">
        <f t="shared" si="0"/>
        <v>40428.279430573552</v>
      </c>
      <c r="P4" s="164">
        <f t="shared" si="0"/>
        <v>41236.845019185021</v>
      </c>
      <c r="Q4" s="164">
        <f t="shared" si="0"/>
        <v>42061.581919568722</v>
      </c>
      <c r="R4" s="164">
        <f t="shared" si="0"/>
        <v>42902.8135579601</v>
      </c>
    </row>
    <row r="5" spans="1:18" x14ac:dyDescent="0.25">
      <c r="A5" s="34" t="s">
        <v>21</v>
      </c>
      <c r="B5" s="35">
        <v>181964.84904659999</v>
      </c>
      <c r="C5" s="35">
        <v>185422.18117848536</v>
      </c>
      <c r="D5" s="35">
        <v>189130.62480205507</v>
      </c>
      <c r="E5" s="163">
        <v>192913.23729809618</v>
      </c>
      <c r="F5" s="164">
        <f>E5*(1+3%)*(100%+3.5%)</f>
        <v>205655.15662163543</v>
      </c>
      <c r="G5" s="164">
        <f t="shared" ref="G5:I62" si="1">F5*(100%+3.7%)</f>
        <v>213264.39741663591</v>
      </c>
      <c r="H5" s="164">
        <f t="shared" si="1"/>
        <v>221155.18012105141</v>
      </c>
      <c r="I5" s="164">
        <f t="shared" si="1"/>
        <v>229337.92178553028</v>
      </c>
      <c r="J5" s="164">
        <f t="shared" si="0"/>
        <v>233924.68022124091</v>
      </c>
      <c r="K5" s="164">
        <f t="shared" si="0"/>
        <v>238603.17382566573</v>
      </c>
      <c r="L5" s="164">
        <f t="shared" si="0"/>
        <v>243375.23730217904</v>
      </c>
      <c r="M5" s="164">
        <f t="shared" si="0"/>
        <v>248242.74204822263</v>
      </c>
      <c r="N5" s="164">
        <f t="shared" si="0"/>
        <v>253207.59688918709</v>
      </c>
      <c r="O5" s="164">
        <f t="shared" si="0"/>
        <v>258271.74882697084</v>
      </c>
      <c r="P5" s="164">
        <f t="shared" si="0"/>
        <v>263437.18380351027</v>
      </c>
      <c r="Q5" s="164">
        <f t="shared" si="0"/>
        <v>268705.92747958045</v>
      </c>
      <c r="R5" s="164">
        <f t="shared" si="0"/>
        <v>274080.04602917208</v>
      </c>
    </row>
    <row r="6" spans="1:18" x14ac:dyDescent="0.25">
      <c r="A6" s="34" t="s">
        <v>22</v>
      </c>
      <c r="B6" s="35">
        <v>155627.8329258</v>
      </c>
      <c r="C6" s="35">
        <v>158584.76175139018</v>
      </c>
      <c r="D6" s="35">
        <v>161756.45698641796</v>
      </c>
      <c r="E6" s="163">
        <v>164991.58612614634</v>
      </c>
      <c r="F6" s="164">
        <f t="shared" ref="F6:F62" si="2">E6*(1+3%)*(100%+3.5%)</f>
        <v>175889.28038977829</v>
      </c>
      <c r="G6" s="164">
        <f t="shared" si="1"/>
        <v>182397.18376420008</v>
      </c>
      <c r="H6" s="164">
        <f t="shared" si="1"/>
        <v>189145.87956347546</v>
      </c>
      <c r="I6" s="164">
        <f t="shared" si="1"/>
        <v>196144.27710732404</v>
      </c>
      <c r="J6" s="164">
        <f t="shared" si="0"/>
        <v>200067.16264947053</v>
      </c>
      <c r="K6" s="164">
        <f t="shared" si="0"/>
        <v>204068.50590245993</v>
      </c>
      <c r="L6" s="164">
        <f t="shared" si="0"/>
        <v>208149.87602050914</v>
      </c>
      <c r="M6" s="164">
        <f t="shared" si="0"/>
        <v>212312.87354091933</v>
      </c>
      <c r="N6" s="164">
        <f t="shared" si="0"/>
        <v>216559.13101173771</v>
      </c>
      <c r="O6" s="164">
        <f t="shared" si="0"/>
        <v>220890.31363197247</v>
      </c>
      <c r="P6" s="164">
        <f t="shared" si="0"/>
        <v>225308.11990461193</v>
      </c>
      <c r="Q6" s="164">
        <f t="shared" si="0"/>
        <v>229814.28230270417</v>
      </c>
      <c r="R6" s="164">
        <f t="shared" si="0"/>
        <v>234410.56794875825</v>
      </c>
    </row>
    <row r="7" spans="1:18" x14ac:dyDescent="0.25">
      <c r="A7" s="34" t="s">
        <v>23</v>
      </c>
      <c r="B7" s="35">
        <v>150839.35729679998</v>
      </c>
      <c r="C7" s="35">
        <v>153705.30508543918</v>
      </c>
      <c r="D7" s="35">
        <v>156779.41118714795</v>
      </c>
      <c r="E7" s="163">
        <v>159914.99941089092</v>
      </c>
      <c r="F7" s="164">
        <f t="shared" si="2"/>
        <v>170477.38512198027</v>
      </c>
      <c r="G7" s="164">
        <f t="shared" si="1"/>
        <v>176785.04837149353</v>
      </c>
      <c r="H7" s="164">
        <f t="shared" si="1"/>
        <v>183326.09516123877</v>
      </c>
      <c r="I7" s="164">
        <f t="shared" si="1"/>
        <v>190109.16068220459</v>
      </c>
      <c r="J7" s="164">
        <f t="shared" si="0"/>
        <v>193911.34389584869</v>
      </c>
      <c r="K7" s="164">
        <f t="shared" si="0"/>
        <v>197789.57077376568</v>
      </c>
      <c r="L7" s="164">
        <f t="shared" si="0"/>
        <v>201745.36218924099</v>
      </c>
      <c r="M7" s="164">
        <f t="shared" si="0"/>
        <v>205780.26943302582</v>
      </c>
      <c r="N7" s="164">
        <f t="shared" si="0"/>
        <v>209895.87482168633</v>
      </c>
      <c r="O7" s="164">
        <f t="shared" si="0"/>
        <v>214093.79231812007</v>
      </c>
      <c r="P7" s="164">
        <f t="shared" si="0"/>
        <v>218375.66816448249</v>
      </c>
      <c r="Q7" s="164">
        <f t="shared" si="0"/>
        <v>222743.18152777213</v>
      </c>
      <c r="R7" s="164">
        <f t="shared" si="0"/>
        <v>227198.04515832759</v>
      </c>
    </row>
    <row r="8" spans="1:18" x14ac:dyDescent="0.25">
      <c r="A8" s="34" t="s">
        <v>24</v>
      </c>
      <c r="B8" s="35">
        <v>146050.31000880001</v>
      </c>
      <c r="C8" s="35">
        <v>148825.26589896719</v>
      </c>
      <c r="D8" s="35">
        <v>151801.77121694654</v>
      </c>
      <c r="E8" s="163">
        <v>154837.80664128545</v>
      </c>
      <c r="F8" s="164">
        <f t="shared" si="2"/>
        <v>165064.84376994235</v>
      </c>
      <c r="G8" s="164">
        <f t="shared" si="1"/>
        <v>171172.2429894302</v>
      </c>
      <c r="H8" s="164">
        <f t="shared" si="1"/>
        <v>177505.61598003912</v>
      </c>
      <c r="I8" s="164">
        <f t="shared" si="1"/>
        <v>184073.32377130055</v>
      </c>
      <c r="J8" s="164">
        <f t="shared" si="0"/>
        <v>187754.79024672657</v>
      </c>
      <c r="K8" s="164">
        <f t="shared" si="0"/>
        <v>191509.8860516611</v>
      </c>
      <c r="L8" s="164">
        <f t="shared" si="0"/>
        <v>195340.08377269431</v>
      </c>
      <c r="M8" s="164">
        <f t="shared" si="0"/>
        <v>199246.88544814821</v>
      </c>
      <c r="N8" s="164">
        <f t="shared" si="0"/>
        <v>203231.82315711118</v>
      </c>
      <c r="O8" s="164">
        <f t="shared" si="0"/>
        <v>207296.45962025342</v>
      </c>
      <c r="P8" s="164">
        <f t="shared" si="0"/>
        <v>211442.38881265849</v>
      </c>
      <c r="Q8" s="164">
        <f t="shared" si="0"/>
        <v>215671.23658891168</v>
      </c>
      <c r="R8" s="164">
        <f t="shared" si="0"/>
        <v>219984.66132068992</v>
      </c>
    </row>
    <row r="9" spans="1:18" x14ac:dyDescent="0.25">
      <c r="A9" s="34" t="s">
        <v>25</v>
      </c>
      <c r="B9" s="35">
        <v>141261.8551674</v>
      </c>
      <c r="C9" s="35">
        <v>143945.8304155806</v>
      </c>
      <c r="D9" s="35">
        <v>146824.74702389221</v>
      </c>
      <c r="E9" s="163">
        <v>149761.24196437004</v>
      </c>
      <c r="F9" s="164">
        <f t="shared" si="2"/>
        <v>159652.97199611668</v>
      </c>
      <c r="G9" s="164">
        <f t="shared" si="1"/>
        <v>165560.13195997299</v>
      </c>
      <c r="H9" s="164">
        <f t="shared" si="1"/>
        <v>171685.85684249198</v>
      </c>
      <c r="I9" s="164">
        <f t="shared" si="1"/>
        <v>178038.23354566417</v>
      </c>
      <c r="J9" s="164">
        <f t="shared" si="0"/>
        <v>181598.99821657746</v>
      </c>
      <c r="K9" s="164">
        <f t="shared" si="0"/>
        <v>185230.97818090901</v>
      </c>
      <c r="L9" s="164">
        <f t="shared" si="0"/>
        <v>188935.59774452719</v>
      </c>
      <c r="M9" s="164">
        <f t="shared" si="0"/>
        <v>192714.30969941773</v>
      </c>
      <c r="N9" s="164">
        <f t="shared" si="0"/>
        <v>196568.59589340608</v>
      </c>
      <c r="O9" s="164">
        <f t="shared" si="0"/>
        <v>200499.9678112742</v>
      </c>
      <c r="P9" s="164">
        <f t="shared" si="0"/>
        <v>204509.96716749968</v>
      </c>
      <c r="Q9" s="164">
        <f t="shared" si="0"/>
        <v>208600.16651084967</v>
      </c>
      <c r="R9" s="164">
        <f t="shared" si="0"/>
        <v>212772.16984106667</v>
      </c>
    </row>
    <row r="10" spans="1:18" x14ac:dyDescent="0.25">
      <c r="A10" s="34" t="s">
        <v>26</v>
      </c>
      <c r="B10" s="35">
        <v>135276.25283579997</v>
      </c>
      <c r="C10" s="35">
        <v>137846.50163968015</v>
      </c>
      <c r="D10" s="35">
        <v>140603.43167247376</v>
      </c>
      <c r="E10" s="163">
        <v>143415.50030592325</v>
      </c>
      <c r="F10" s="164">
        <f t="shared" si="2"/>
        <v>152888.09410112948</v>
      </c>
      <c r="G10" s="164">
        <f t="shared" si="1"/>
        <v>158544.95358287127</v>
      </c>
      <c r="H10" s="164">
        <f t="shared" si="1"/>
        <v>164411.11686543751</v>
      </c>
      <c r="I10" s="164">
        <f t="shared" si="1"/>
        <v>170494.32818945867</v>
      </c>
      <c r="J10" s="164">
        <f t="shared" si="0"/>
        <v>173904.21475324786</v>
      </c>
      <c r="K10" s="164">
        <f t="shared" si="0"/>
        <v>177382.29904831282</v>
      </c>
      <c r="L10" s="164">
        <f t="shared" si="0"/>
        <v>180929.94502927907</v>
      </c>
      <c r="M10" s="164">
        <f t="shared" si="0"/>
        <v>184548.54392986465</v>
      </c>
      <c r="N10" s="164">
        <f t="shared" si="0"/>
        <v>188239.51480846194</v>
      </c>
      <c r="O10" s="164">
        <f t="shared" si="0"/>
        <v>192004.30510463117</v>
      </c>
      <c r="P10" s="164">
        <f t="shared" si="0"/>
        <v>195844.39120672381</v>
      </c>
      <c r="Q10" s="164">
        <f t="shared" si="0"/>
        <v>199761.27903085831</v>
      </c>
      <c r="R10" s="164">
        <f t="shared" si="0"/>
        <v>203756.50461147548</v>
      </c>
    </row>
    <row r="11" spans="1:18" x14ac:dyDescent="0.25">
      <c r="A11" s="34" t="s">
        <v>27</v>
      </c>
      <c r="B11" s="35">
        <v>131685.49635599999</v>
      </c>
      <c r="C11" s="35">
        <v>134187.52078676398</v>
      </c>
      <c r="D11" s="35">
        <v>136871.27120249928</v>
      </c>
      <c r="E11" s="163">
        <v>139608.69662654927</v>
      </c>
      <c r="F11" s="164">
        <f t="shared" si="2"/>
        <v>148829.85103873286</v>
      </c>
      <c r="G11" s="164">
        <f t="shared" si="1"/>
        <v>154336.55552716597</v>
      </c>
      <c r="H11" s="164">
        <f t="shared" si="1"/>
        <v>160047.00808167108</v>
      </c>
      <c r="I11" s="164">
        <f t="shared" si="1"/>
        <v>165968.74738069289</v>
      </c>
      <c r="J11" s="164">
        <f t="shared" si="0"/>
        <v>169288.12232830675</v>
      </c>
      <c r="K11" s="164">
        <f t="shared" si="0"/>
        <v>172673.88477487289</v>
      </c>
      <c r="L11" s="164">
        <f t="shared" si="0"/>
        <v>176127.36247037034</v>
      </c>
      <c r="M11" s="164">
        <f t="shared" si="0"/>
        <v>179649.90971977776</v>
      </c>
      <c r="N11" s="164">
        <f t="shared" si="0"/>
        <v>183242.90791417332</v>
      </c>
      <c r="O11" s="164">
        <f t="shared" si="0"/>
        <v>186907.76607245678</v>
      </c>
      <c r="P11" s="164">
        <f t="shared" si="0"/>
        <v>190645.92139390591</v>
      </c>
      <c r="Q11" s="164">
        <f t="shared" si="0"/>
        <v>194458.83982178403</v>
      </c>
      <c r="R11" s="164">
        <f t="shared" si="0"/>
        <v>198348.0166182197</v>
      </c>
    </row>
    <row r="12" spans="1:18" x14ac:dyDescent="0.25">
      <c r="A12" s="34" t="s">
        <v>28</v>
      </c>
      <c r="B12" s="35">
        <v>128094.698301</v>
      </c>
      <c r="C12" s="35">
        <v>130528.49756871897</v>
      </c>
      <c r="D12" s="35">
        <v>133139.06752009335</v>
      </c>
      <c r="E12" s="163">
        <v>135801.84887049522</v>
      </c>
      <c r="F12" s="164">
        <f t="shared" si="2"/>
        <v>144771.56098839143</v>
      </c>
      <c r="G12" s="164">
        <f t="shared" si="1"/>
        <v>150128.10874496191</v>
      </c>
      <c r="H12" s="164">
        <f t="shared" si="1"/>
        <v>155682.84876852549</v>
      </c>
      <c r="I12" s="164">
        <f t="shared" si="1"/>
        <v>161443.11417296092</v>
      </c>
      <c r="J12" s="164">
        <f t="shared" si="0"/>
        <v>164671.97645642015</v>
      </c>
      <c r="K12" s="164">
        <f t="shared" si="0"/>
        <v>167965.41598554855</v>
      </c>
      <c r="L12" s="164">
        <f t="shared" si="0"/>
        <v>171324.72430525953</v>
      </c>
      <c r="M12" s="164">
        <f t="shared" si="0"/>
        <v>174751.21879136472</v>
      </c>
      <c r="N12" s="164">
        <f t="shared" si="0"/>
        <v>178246.24316719201</v>
      </c>
      <c r="O12" s="164">
        <f t="shared" si="0"/>
        <v>181811.16803053586</v>
      </c>
      <c r="P12" s="164">
        <f t="shared" si="0"/>
        <v>185447.39139114658</v>
      </c>
      <c r="Q12" s="164">
        <f t="shared" si="0"/>
        <v>189156.33921896952</v>
      </c>
      <c r="R12" s="164">
        <f t="shared" si="0"/>
        <v>192939.46600334891</v>
      </c>
    </row>
    <row r="13" spans="1:18" x14ac:dyDescent="0.25">
      <c r="A13" s="34" t="s">
        <v>29</v>
      </c>
      <c r="B13" s="35">
        <v>124502.1436938</v>
      </c>
      <c r="C13" s="35">
        <v>126867.68442398217</v>
      </c>
      <c r="D13" s="35">
        <v>129405.0381124618</v>
      </c>
      <c r="E13" s="163">
        <v>131993.13887471103</v>
      </c>
      <c r="F13" s="164">
        <f t="shared" si="2"/>
        <v>140711.2856973857</v>
      </c>
      <c r="G13" s="164">
        <f t="shared" si="1"/>
        <v>145917.60326818895</v>
      </c>
      <c r="H13" s="164">
        <f t="shared" si="1"/>
        <v>151316.55458911194</v>
      </c>
      <c r="I13" s="164">
        <f t="shared" si="1"/>
        <v>156915.26710890906</v>
      </c>
      <c r="J13" s="164">
        <f t="shared" si="0"/>
        <v>160053.57245108724</v>
      </c>
      <c r="K13" s="164">
        <f t="shared" si="0"/>
        <v>163254.64390010899</v>
      </c>
      <c r="L13" s="164">
        <f t="shared" si="0"/>
        <v>166519.73677811117</v>
      </c>
      <c r="M13" s="164">
        <f t="shared" si="0"/>
        <v>169850.1315136734</v>
      </c>
      <c r="N13" s="164">
        <f t="shared" si="0"/>
        <v>173247.13414394687</v>
      </c>
      <c r="O13" s="164">
        <f t="shared" si="0"/>
        <v>176712.0768268258</v>
      </c>
      <c r="P13" s="164">
        <f t="shared" si="0"/>
        <v>180246.31836336231</v>
      </c>
      <c r="Q13" s="164">
        <f t="shared" si="0"/>
        <v>183851.24473062955</v>
      </c>
      <c r="R13" s="164">
        <f t="shared" si="0"/>
        <v>187528.26962524216</v>
      </c>
    </row>
    <row r="14" spans="1:18" x14ac:dyDescent="0.25">
      <c r="A14" s="34" t="s">
        <v>30</v>
      </c>
      <c r="B14" s="35">
        <v>120911.37682019999</v>
      </c>
      <c r="C14" s="35">
        <v>123208.69297978378</v>
      </c>
      <c r="D14" s="35">
        <v>125672.86683937945</v>
      </c>
      <c r="E14" s="163">
        <v>128186.32417616705</v>
      </c>
      <c r="F14" s="164">
        <f t="shared" si="2"/>
        <v>136653.03088800286</v>
      </c>
      <c r="G14" s="164">
        <f t="shared" si="1"/>
        <v>141709.19303085897</v>
      </c>
      <c r="H14" s="164">
        <f t="shared" si="1"/>
        <v>146952.43317300073</v>
      </c>
      <c r="I14" s="164">
        <f t="shared" si="1"/>
        <v>152389.67320040174</v>
      </c>
      <c r="J14" s="164">
        <f t="shared" si="0"/>
        <v>155437.46666440979</v>
      </c>
      <c r="K14" s="164">
        <f t="shared" si="0"/>
        <v>158546.21599769799</v>
      </c>
      <c r="L14" s="164">
        <f t="shared" si="0"/>
        <v>161717.14031765194</v>
      </c>
      <c r="M14" s="164">
        <f t="shared" si="0"/>
        <v>164951.48312400497</v>
      </c>
      <c r="N14" s="164">
        <f t="shared" si="0"/>
        <v>168250.51278648508</v>
      </c>
      <c r="O14" s="164">
        <f t="shared" si="0"/>
        <v>171615.52304221477</v>
      </c>
      <c r="P14" s="164">
        <f t="shared" si="0"/>
        <v>175047.83350305908</v>
      </c>
      <c r="Q14" s="164">
        <f t="shared" si="0"/>
        <v>178548.79017312027</v>
      </c>
      <c r="R14" s="164">
        <f t="shared" si="0"/>
        <v>182119.76597658268</v>
      </c>
    </row>
    <row r="15" spans="1:18" x14ac:dyDescent="0.25">
      <c r="A15" s="34" t="s">
        <v>31</v>
      </c>
      <c r="B15" s="35">
        <v>117319.45623479999</v>
      </c>
      <c r="C15" s="35">
        <v>119548.52590326116</v>
      </c>
      <c r="D15" s="35">
        <v>121939.4964213264</v>
      </c>
      <c r="E15" s="163">
        <v>124378.28634975293</v>
      </c>
      <c r="F15" s="164">
        <f t="shared" si="2"/>
        <v>132593.4721631541</v>
      </c>
      <c r="G15" s="164">
        <f t="shared" si="1"/>
        <v>137499.43063319079</v>
      </c>
      <c r="H15" s="164">
        <f t="shared" si="1"/>
        <v>142586.90956661882</v>
      </c>
      <c r="I15" s="164">
        <f t="shared" si="1"/>
        <v>147862.62522058369</v>
      </c>
      <c r="J15" s="164">
        <f t="shared" si="0"/>
        <v>150819.87772499537</v>
      </c>
      <c r="K15" s="164">
        <f t="shared" si="0"/>
        <v>153836.27527949528</v>
      </c>
      <c r="L15" s="164">
        <f t="shared" si="0"/>
        <v>156913.0007850852</v>
      </c>
      <c r="M15" s="164">
        <f t="shared" si="0"/>
        <v>160051.2608007869</v>
      </c>
      <c r="N15" s="164">
        <f t="shared" si="0"/>
        <v>163252.28601680265</v>
      </c>
      <c r="O15" s="164">
        <f t="shared" si="0"/>
        <v>166517.33173713871</v>
      </c>
      <c r="P15" s="164">
        <f t="shared" si="0"/>
        <v>169847.67837188148</v>
      </c>
      <c r="Q15" s="164">
        <f t="shared" si="0"/>
        <v>173244.63193931911</v>
      </c>
      <c r="R15" s="164">
        <f t="shared" si="0"/>
        <v>176709.52457810548</v>
      </c>
    </row>
    <row r="16" spans="1:18" x14ac:dyDescent="0.25">
      <c r="A16" s="34" t="s">
        <v>32</v>
      </c>
      <c r="B16" s="35">
        <v>113728.12809599997</v>
      </c>
      <c r="C16" s="35">
        <v>115888.96252982397</v>
      </c>
      <c r="D16" s="35">
        <v>118206.74178042045</v>
      </c>
      <c r="E16" s="163">
        <v>120570.87661602884</v>
      </c>
      <c r="F16" s="164">
        <f t="shared" si="2"/>
        <v>128534.58301651754</v>
      </c>
      <c r="G16" s="164">
        <f t="shared" si="1"/>
        <v>133290.36258812869</v>
      </c>
      <c r="H16" s="164">
        <f t="shared" si="1"/>
        <v>138222.10600388944</v>
      </c>
      <c r="I16" s="164">
        <f t="shared" si="1"/>
        <v>143336.32392603334</v>
      </c>
      <c r="J16" s="164">
        <f t="shared" si="0"/>
        <v>146203.050404554</v>
      </c>
      <c r="K16" s="164">
        <f t="shared" si="0"/>
        <v>149127.11141264508</v>
      </c>
      <c r="L16" s="164">
        <f t="shared" si="0"/>
        <v>152109.653640898</v>
      </c>
      <c r="M16" s="164">
        <f t="shared" si="0"/>
        <v>155151.84671371596</v>
      </c>
      <c r="N16" s="164">
        <f t="shared" si="0"/>
        <v>158254.8836479903</v>
      </c>
      <c r="O16" s="164">
        <f t="shared" si="0"/>
        <v>161419.98132095012</v>
      </c>
      <c r="P16" s="164">
        <f t="shared" si="0"/>
        <v>164648.38094736912</v>
      </c>
      <c r="Q16" s="164">
        <f t="shared" si="0"/>
        <v>167941.3485663165</v>
      </c>
      <c r="R16" s="164">
        <f t="shared" si="0"/>
        <v>171300.17553764285</v>
      </c>
    </row>
    <row r="17" spans="1:18" x14ac:dyDescent="0.25">
      <c r="A17" s="34" t="s">
        <v>33</v>
      </c>
      <c r="B17" s="35">
        <v>110136.69601919998</v>
      </c>
      <c r="C17" s="35">
        <v>112229.29324356478</v>
      </c>
      <c r="D17" s="35">
        <v>114473.87910843607</v>
      </c>
      <c r="E17" s="163">
        <v>116763.35669060479</v>
      </c>
      <c r="F17" s="164">
        <f t="shared" si="2"/>
        <v>124475.57640001924</v>
      </c>
      <c r="G17" s="164">
        <f t="shared" si="1"/>
        <v>129081.17272681995</v>
      </c>
      <c r="H17" s="164">
        <f t="shared" si="1"/>
        <v>133857.17611771228</v>
      </c>
      <c r="I17" s="164">
        <f t="shared" si="1"/>
        <v>138809.89163406764</v>
      </c>
      <c r="J17" s="164">
        <f t="shared" si="0"/>
        <v>141586.08946674899</v>
      </c>
      <c r="K17" s="164">
        <f t="shared" si="0"/>
        <v>144417.81125608398</v>
      </c>
      <c r="L17" s="164">
        <f t="shared" si="0"/>
        <v>147306.16748120566</v>
      </c>
      <c r="M17" s="164">
        <f t="shared" si="0"/>
        <v>150252.29083082976</v>
      </c>
      <c r="N17" s="164">
        <f t="shared" si="0"/>
        <v>153257.33664744635</v>
      </c>
      <c r="O17" s="164">
        <f t="shared" si="0"/>
        <v>156322.48338039528</v>
      </c>
      <c r="P17" s="164">
        <f t="shared" si="0"/>
        <v>159448.93304800318</v>
      </c>
      <c r="Q17" s="164">
        <f t="shared" si="0"/>
        <v>162637.91170896325</v>
      </c>
      <c r="R17" s="164">
        <f t="shared" si="0"/>
        <v>165890.66994314251</v>
      </c>
    </row>
    <row r="18" spans="1:18" x14ac:dyDescent="0.25">
      <c r="A18" s="34" t="s">
        <v>34</v>
      </c>
      <c r="B18" s="35">
        <v>106545.388668</v>
      </c>
      <c r="C18" s="35">
        <v>108569.75105269199</v>
      </c>
      <c r="D18" s="35">
        <v>110741.14607374584</v>
      </c>
      <c r="E18" s="163">
        <v>112955.96899522076</v>
      </c>
      <c r="F18" s="164">
        <f t="shared" si="2"/>
        <v>120416.71074735509</v>
      </c>
      <c r="G18" s="164">
        <f t="shared" si="1"/>
        <v>124872.12904500721</v>
      </c>
      <c r="H18" s="164">
        <f t="shared" si="1"/>
        <v>129492.39781967246</v>
      </c>
      <c r="I18" s="164">
        <f t="shared" si="1"/>
        <v>134283.61653900033</v>
      </c>
      <c r="J18" s="164">
        <f t="shared" si="0"/>
        <v>136969.28886978034</v>
      </c>
      <c r="K18" s="164">
        <f t="shared" si="0"/>
        <v>139708.67464717594</v>
      </c>
      <c r="L18" s="164">
        <f t="shared" si="0"/>
        <v>142502.84814011946</v>
      </c>
      <c r="M18" s="164">
        <f t="shared" si="0"/>
        <v>145352.90510292185</v>
      </c>
      <c r="N18" s="164">
        <f t="shared" si="0"/>
        <v>148259.9632049803</v>
      </c>
      <c r="O18" s="164">
        <f t="shared" si="0"/>
        <v>151225.16246907992</v>
      </c>
      <c r="P18" s="164">
        <f t="shared" si="0"/>
        <v>154249.66571846153</v>
      </c>
      <c r="Q18" s="164">
        <f t="shared" si="0"/>
        <v>157334.65903283076</v>
      </c>
      <c r="R18" s="164">
        <f t="shared" si="0"/>
        <v>160481.35221348738</v>
      </c>
    </row>
    <row r="19" spans="1:18" x14ac:dyDescent="0.25">
      <c r="A19" s="34" t="s">
        <v>35</v>
      </c>
      <c r="B19" s="35">
        <v>102954.018954</v>
      </c>
      <c r="C19" s="35">
        <v>104910.14531412598</v>
      </c>
      <c r="D19" s="35">
        <v>107008.3482204085</v>
      </c>
      <c r="E19" s="163">
        <v>109148.51518481667</v>
      </c>
      <c r="F19" s="164">
        <f t="shared" si="2"/>
        <v>116357.77461277381</v>
      </c>
      <c r="G19" s="164">
        <f t="shared" si="1"/>
        <v>120663.01227344642</v>
      </c>
      <c r="H19" s="164">
        <f t="shared" si="1"/>
        <v>125127.54372756393</v>
      </c>
      <c r="I19" s="164">
        <f t="shared" si="1"/>
        <v>129757.26284548378</v>
      </c>
      <c r="J19" s="164">
        <f t="shared" si="0"/>
        <v>132352.40810239347</v>
      </c>
      <c r="K19" s="164">
        <f t="shared" si="0"/>
        <v>134999.45626444134</v>
      </c>
      <c r="L19" s="164">
        <f t="shared" si="0"/>
        <v>137699.44538973016</v>
      </c>
      <c r="M19" s="164">
        <f t="shared" si="0"/>
        <v>140453.43429752477</v>
      </c>
      <c r="N19" s="164">
        <f t="shared" si="0"/>
        <v>143262.50298347528</v>
      </c>
      <c r="O19" s="164">
        <f t="shared" si="0"/>
        <v>146127.7530431448</v>
      </c>
      <c r="P19" s="164">
        <f t="shared" si="0"/>
        <v>149050.30810400771</v>
      </c>
      <c r="Q19" s="164">
        <f t="shared" si="0"/>
        <v>152031.31426608787</v>
      </c>
      <c r="R19" s="164">
        <f t="shared" si="0"/>
        <v>155071.94055140961</v>
      </c>
    </row>
    <row r="20" spans="1:18" x14ac:dyDescent="0.25">
      <c r="A20" s="34" t="s">
        <v>36</v>
      </c>
      <c r="B20" s="35">
        <v>99362.628452399993</v>
      </c>
      <c r="C20" s="35">
        <v>101250.51839299558</v>
      </c>
      <c r="D20" s="35">
        <v>103275.52876085551</v>
      </c>
      <c r="E20" s="163">
        <v>105341.03933607262</v>
      </c>
      <c r="F20" s="164">
        <f t="shared" si="2"/>
        <v>112298.8149842202</v>
      </c>
      <c r="G20" s="164">
        <f t="shared" si="1"/>
        <v>116453.87113863633</v>
      </c>
      <c r="H20" s="164">
        <f t="shared" si="1"/>
        <v>120762.66437076587</v>
      </c>
      <c r="I20" s="164">
        <f t="shared" si="1"/>
        <v>125230.8829524842</v>
      </c>
      <c r="J20" s="164">
        <f t="shared" ref="J20:R48" si="3">I20*(100%+2%)</f>
        <v>127735.50061153389</v>
      </c>
      <c r="K20" s="164">
        <f t="shared" si="3"/>
        <v>130290.21062376456</v>
      </c>
      <c r="L20" s="164">
        <f t="shared" si="3"/>
        <v>132896.01483623986</v>
      </c>
      <c r="M20" s="164">
        <f t="shared" si="3"/>
        <v>135553.93513296466</v>
      </c>
      <c r="N20" s="164">
        <f t="shared" si="3"/>
        <v>138265.01383562395</v>
      </c>
      <c r="O20" s="164">
        <f t="shared" si="3"/>
        <v>141030.31411233643</v>
      </c>
      <c r="P20" s="164">
        <f t="shared" si="3"/>
        <v>143850.92039458317</v>
      </c>
      <c r="Q20" s="164">
        <f t="shared" si="3"/>
        <v>146727.93880247485</v>
      </c>
      <c r="R20" s="164">
        <f t="shared" si="3"/>
        <v>149662.49757852434</v>
      </c>
    </row>
    <row r="21" spans="1:18" x14ac:dyDescent="0.25">
      <c r="A21" s="34" t="s">
        <v>37</v>
      </c>
      <c r="B21" s="35">
        <v>95771.321101199996</v>
      </c>
      <c r="C21" s="35">
        <v>97590.97620212278</v>
      </c>
      <c r="D21" s="35">
        <v>99542.795726165234</v>
      </c>
      <c r="E21" s="163">
        <v>101533.65164068853</v>
      </c>
      <c r="F21" s="164">
        <f t="shared" si="2"/>
        <v>108239.94933155601</v>
      </c>
      <c r="G21" s="164">
        <f t="shared" si="1"/>
        <v>112244.82745682358</v>
      </c>
      <c r="H21" s="164">
        <f t="shared" si="1"/>
        <v>116397.88607272605</v>
      </c>
      <c r="I21" s="164">
        <f t="shared" si="1"/>
        <v>120704.60785741691</v>
      </c>
      <c r="J21" s="164">
        <f t="shared" si="3"/>
        <v>123118.70001456524</v>
      </c>
      <c r="K21" s="164">
        <f t="shared" si="3"/>
        <v>125581.07401485655</v>
      </c>
      <c r="L21" s="164">
        <f t="shared" si="3"/>
        <v>128092.69549515369</v>
      </c>
      <c r="M21" s="164">
        <f t="shared" si="3"/>
        <v>130654.54940505676</v>
      </c>
      <c r="N21" s="164">
        <f t="shared" si="3"/>
        <v>133267.6403931579</v>
      </c>
      <c r="O21" s="164">
        <f t="shared" si="3"/>
        <v>135932.99320102105</v>
      </c>
      <c r="P21" s="164">
        <f t="shared" si="3"/>
        <v>138651.65306504146</v>
      </c>
      <c r="Q21" s="164">
        <f t="shared" si="3"/>
        <v>141424.68612634231</v>
      </c>
      <c r="R21" s="164">
        <f t="shared" si="3"/>
        <v>144253.17984886916</v>
      </c>
    </row>
    <row r="22" spans="1:18" x14ac:dyDescent="0.25">
      <c r="A22" s="34" t="s">
        <v>38</v>
      </c>
      <c r="B22" s="35">
        <v>90982.263419399998</v>
      </c>
      <c r="C22" s="35">
        <v>92782.263419399998</v>
      </c>
      <c r="D22" s="35">
        <v>94637.908687788004</v>
      </c>
      <c r="E22" s="163">
        <v>96530.666861543767</v>
      </c>
      <c r="F22" s="164">
        <f t="shared" si="2"/>
        <v>102906.51740774873</v>
      </c>
      <c r="G22" s="164">
        <f t="shared" si="1"/>
        <v>106714.05855183542</v>
      </c>
      <c r="H22" s="164">
        <f t="shared" si="1"/>
        <v>110662.47871825332</v>
      </c>
      <c r="I22" s="164">
        <f t="shared" si="1"/>
        <v>114756.99043082868</v>
      </c>
      <c r="J22" s="164">
        <f t="shared" si="3"/>
        <v>117052.13023944525</v>
      </c>
      <c r="K22" s="164">
        <f t="shared" si="3"/>
        <v>119393.17284423416</v>
      </c>
      <c r="L22" s="164">
        <f t="shared" si="3"/>
        <v>121781.03630111885</v>
      </c>
      <c r="M22" s="164">
        <f t="shared" si="3"/>
        <v>124216.65702714122</v>
      </c>
      <c r="N22" s="164">
        <f t="shared" si="3"/>
        <v>126700.99016768405</v>
      </c>
      <c r="O22" s="164">
        <f t="shared" si="3"/>
        <v>129235.00997103774</v>
      </c>
      <c r="P22" s="164">
        <f t="shared" si="3"/>
        <v>131819.71017045851</v>
      </c>
      <c r="Q22" s="164">
        <f t="shared" si="3"/>
        <v>134456.10437386768</v>
      </c>
      <c r="R22" s="164">
        <f t="shared" si="3"/>
        <v>137145.22646134504</v>
      </c>
    </row>
    <row r="23" spans="1:18" x14ac:dyDescent="0.25">
      <c r="A23" s="34" t="s">
        <v>39</v>
      </c>
      <c r="B23" s="35">
        <v>87930.844889999993</v>
      </c>
      <c r="C23" s="35">
        <v>89730.844889999993</v>
      </c>
      <c r="D23" s="35">
        <v>91525.461787799999</v>
      </c>
      <c r="E23" s="163">
        <v>93355.971023555991</v>
      </c>
      <c r="F23" s="164">
        <f t="shared" si="2"/>
        <v>99522.132909661872</v>
      </c>
      <c r="G23" s="164">
        <f t="shared" si="1"/>
        <v>103204.45182731935</v>
      </c>
      <c r="H23" s="164">
        <f t="shared" si="1"/>
        <v>107023.01654493016</v>
      </c>
      <c r="I23" s="164">
        <f t="shared" si="1"/>
        <v>110982.86815709257</v>
      </c>
      <c r="J23" s="164">
        <f t="shared" si="3"/>
        <v>113202.52552023443</v>
      </c>
      <c r="K23" s="164">
        <f t="shared" si="3"/>
        <v>115466.57603063912</v>
      </c>
      <c r="L23" s="164">
        <f t="shared" si="3"/>
        <v>117775.9075512519</v>
      </c>
      <c r="M23" s="164">
        <f t="shared" si="3"/>
        <v>120131.42570227695</v>
      </c>
      <c r="N23" s="164">
        <f t="shared" si="3"/>
        <v>122534.05421632249</v>
      </c>
      <c r="O23" s="164">
        <f t="shared" si="3"/>
        <v>124984.73530064894</v>
      </c>
      <c r="P23" s="164">
        <f t="shared" si="3"/>
        <v>127484.43000666192</v>
      </c>
      <c r="Q23" s="164">
        <f t="shared" si="3"/>
        <v>130034.11860679516</v>
      </c>
      <c r="R23" s="164">
        <f t="shared" si="3"/>
        <v>132634.80097893107</v>
      </c>
    </row>
    <row r="24" spans="1:18" x14ac:dyDescent="0.25">
      <c r="A24" s="34" t="s">
        <v>40</v>
      </c>
      <c r="B24" s="35">
        <v>84878.420199999993</v>
      </c>
      <c r="C24" s="35">
        <v>86678.420199999993</v>
      </c>
      <c r="D24" s="35">
        <v>88411.988603999998</v>
      </c>
      <c r="E24" s="163">
        <v>90180.228376080006</v>
      </c>
      <c r="F24" s="164">
        <f t="shared" si="2"/>
        <v>96136.632460320077</v>
      </c>
      <c r="G24" s="164">
        <f t="shared" si="1"/>
        <v>99693.687861351907</v>
      </c>
      <c r="H24" s="164">
        <f t="shared" si="1"/>
        <v>103382.35431222193</v>
      </c>
      <c r="I24" s="164">
        <f t="shared" si="1"/>
        <v>107207.50142177413</v>
      </c>
      <c r="J24" s="164">
        <f t="shared" si="3"/>
        <v>109351.65145020961</v>
      </c>
      <c r="K24" s="164">
        <f t="shared" si="3"/>
        <v>111538.6844792138</v>
      </c>
      <c r="L24" s="164">
        <f t="shared" si="3"/>
        <v>113769.45816879808</v>
      </c>
      <c r="M24" s="164">
        <f t="shared" si="3"/>
        <v>116044.84733217405</v>
      </c>
      <c r="N24" s="164">
        <f t="shared" si="3"/>
        <v>118365.74427881752</v>
      </c>
      <c r="O24" s="164">
        <f t="shared" si="3"/>
        <v>120733.05916439388</v>
      </c>
      <c r="P24" s="164">
        <f t="shared" si="3"/>
        <v>123147.72034768177</v>
      </c>
      <c r="Q24" s="164">
        <f t="shared" si="3"/>
        <v>125610.6747546354</v>
      </c>
      <c r="R24" s="164">
        <f t="shared" si="3"/>
        <v>128122.88824972812</v>
      </c>
    </row>
    <row r="25" spans="1:18" x14ac:dyDescent="0.25">
      <c r="A25" s="34" t="s">
        <v>41</v>
      </c>
      <c r="B25" s="35">
        <v>81827.768569999986</v>
      </c>
      <c r="C25" s="35">
        <v>83627.768569999986</v>
      </c>
      <c r="D25" s="35">
        <v>85300.323941399984</v>
      </c>
      <c r="E25" s="163">
        <v>87006.330420227983</v>
      </c>
      <c r="F25" s="164">
        <f t="shared" si="2"/>
        <v>92753.098544484033</v>
      </c>
      <c r="G25" s="164">
        <f t="shared" si="1"/>
        <v>96184.963190629933</v>
      </c>
      <c r="H25" s="164">
        <f t="shared" si="1"/>
        <v>99743.806828683228</v>
      </c>
      <c r="I25" s="164">
        <f t="shared" si="1"/>
        <v>103434.3276813445</v>
      </c>
      <c r="J25" s="164">
        <f t="shared" si="3"/>
        <v>105503.01423497139</v>
      </c>
      <c r="K25" s="164">
        <f t="shared" si="3"/>
        <v>107613.07451967082</v>
      </c>
      <c r="L25" s="164">
        <f t="shared" si="3"/>
        <v>109765.33601006423</v>
      </c>
      <c r="M25" s="164">
        <f t="shared" si="3"/>
        <v>111960.64273026552</v>
      </c>
      <c r="N25" s="164">
        <f t="shared" si="3"/>
        <v>114199.85558487083</v>
      </c>
      <c r="O25" s="164">
        <f t="shared" si="3"/>
        <v>116483.85269656825</v>
      </c>
      <c r="P25" s="164">
        <f t="shared" si="3"/>
        <v>118813.52975049963</v>
      </c>
      <c r="Q25" s="164">
        <f t="shared" si="3"/>
        <v>121189.80034550962</v>
      </c>
      <c r="R25" s="164">
        <f t="shared" si="3"/>
        <v>123613.59635241982</v>
      </c>
    </row>
    <row r="26" spans="1:18" x14ac:dyDescent="0.25">
      <c r="A26" s="34" t="s">
        <v>42</v>
      </c>
      <c r="B26" s="35">
        <v>78775.934899999993</v>
      </c>
      <c r="C26" s="35">
        <v>80575.934899999993</v>
      </c>
      <c r="D26" s="35">
        <v>82187.453597999993</v>
      </c>
      <c r="E26" s="163">
        <v>83831.202669959996</v>
      </c>
      <c r="F26" s="164">
        <f t="shared" si="2"/>
        <v>89368.253606310856</v>
      </c>
      <c r="G26" s="164">
        <f t="shared" si="1"/>
        <v>92674.878989744349</v>
      </c>
      <c r="H26" s="164">
        <f t="shared" si="1"/>
        <v>96103.84951236489</v>
      </c>
      <c r="I26" s="164">
        <f t="shared" si="1"/>
        <v>99659.691944322389</v>
      </c>
      <c r="J26" s="164">
        <f t="shared" si="3"/>
        <v>101652.88578320884</v>
      </c>
      <c r="K26" s="164">
        <f t="shared" si="3"/>
        <v>103685.94349887302</v>
      </c>
      <c r="L26" s="164">
        <f t="shared" si="3"/>
        <v>105759.66236885048</v>
      </c>
      <c r="M26" s="164">
        <f t="shared" si="3"/>
        <v>107874.85561622749</v>
      </c>
      <c r="N26" s="164">
        <f t="shared" si="3"/>
        <v>110032.35272855204</v>
      </c>
      <c r="O26" s="164">
        <f t="shared" si="3"/>
        <v>112232.99978312309</v>
      </c>
      <c r="P26" s="164">
        <f t="shared" si="3"/>
        <v>114477.65977878556</v>
      </c>
      <c r="Q26" s="164">
        <f t="shared" si="3"/>
        <v>116767.21297436127</v>
      </c>
      <c r="R26" s="164">
        <f t="shared" si="3"/>
        <v>119102.55723384851</v>
      </c>
    </row>
    <row r="27" spans="1:18" x14ac:dyDescent="0.25">
      <c r="A27" s="34" t="s">
        <v>43</v>
      </c>
      <c r="B27" s="35">
        <v>75019.564629999993</v>
      </c>
      <c r="C27" s="35">
        <v>76819.564629999993</v>
      </c>
      <c r="D27" s="35">
        <v>78355.955922599998</v>
      </c>
      <c r="E27" s="163">
        <v>79923.075041051998</v>
      </c>
      <c r="F27" s="164">
        <f t="shared" si="2"/>
        <v>85201.994147513484</v>
      </c>
      <c r="G27" s="164">
        <f t="shared" si="1"/>
        <v>88354.46793097147</v>
      </c>
      <c r="H27" s="164">
        <f t="shared" si="1"/>
        <v>91623.583244417401</v>
      </c>
      <c r="I27" s="164">
        <f t="shared" si="1"/>
        <v>95013.655824460831</v>
      </c>
      <c r="J27" s="164">
        <f t="shared" si="3"/>
        <v>96913.928940950049</v>
      </c>
      <c r="K27" s="164">
        <f t="shared" si="3"/>
        <v>98852.207519769057</v>
      </c>
      <c r="L27" s="164">
        <f t="shared" si="3"/>
        <v>100829.25167016443</v>
      </c>
      <c r="M27" s="164">
        <f t="shared" si="3"/>
        <v>102845.83670356772</v>
      </c>
      <c r="N27" s="164">
        <f t="shared" si="3"/>
        <v>104902.75343763908</v>
      </c>
      <c r="O27" s="164">
        <f t="shared" si="3"/>
        <v>107000.80850639187</v>
      </c>
      <c r="P27" s="164">
        <f t="shared" si="3"/>
        <v>109140.82467651971</v>
      </c>
      <c r="Q27" s="164">
        <f t="shared" si="3"/>
        <v>111323.6411700501</v>
      </c>
      <c r="R27" s="164">
        <f t="shared" si="3"/>
        <v>113550.11399345112</v>
      </c>
    </row>
    <row r="28" spans="1:18" x14ac:dyDescent="0.25">
      <c r="A28" s="34" t="s">
        <v>44</v>
      </c>
      <c r="B28" s="35">
        <v>71264.345830000006</v>
      </c>
      <c r="C28" s="35">
        <v>73064.345830000006</v>
      </c>
      <c r="D28" s="35">
        <v>74525.632746599993</v>
      </c>
      <c r="E28" s="163">
        <v>76016.145401532005</v>
      </c>
      <c r="F28" s="164">
        <f t="shared" si="2"/>
        <v>81037.011805303191</v>
      </c>
      <c r="G28" s="164">
        <f t="shared" si="1"/>
        <v>84035.381242099407</v>
      </c>
      <c r="H28" s="164">
        <f t="shared" si="1"/>
        <v>87144.690348057076</v>
      </c>
      <c r="I28" s="164">
        <f t="shared" si="1"/>
        <v>90369.04389093518</v>
      </c>
      <c r="J28" s="164">
        <f t="shared" si="3"/>
        <v>92176.424768753888</v>
      </c>
      <c r="K28" s="164">
        <f t="shared" si="3"/>
        <v>94019.95326412897</v>
      </c>
      <c r="L28" s="164">
        <f t="shared" si="3"/>
        <v>95900.352329411544</v>
      </c>
      <c r="M28" s="164">
        <f t="shared" si="3"/>
        <v>97818.359375999775</v>
      </c>
      <c r="N28" s="164">
        <f t="shared" si="3"/>
        <v>99774.726563519769</v>
      </c>
      <c r="O28" s="164">
        <f t="shared" si="3"/>
        <v>101770.22109479016</v>
      </c>
      <c r="P28" s="164">
        <f t="shared" si="3"/>
        <v>103805.62551668596</v>
      </c>
      <c r="Q28" s="164">
        <f t="shared" si="3"/>
        <v>105881.73802701969</v>
      </c>
      <c r="R28" s="164">
        <f t="shared" si="3"/>
        <v>107999.37278756009</v>
      </c>
    </row>
    <row r="29" spans="1:18" x14ac:dyDescent="0.25">
      <c r="A29" s="34" t="s">
        <v>45</v>
      </c>
      <c r="B29" s="35">
        <v>67542.886499999993</v>
      </c>
      <c r="C29" s="35">
        <v>69342.886499999993</v>
      </c>
      <c r="D29" s="35">
        <v>70729.744229999997</v>
      </c>
      <c r="E29" s="163">
        <v>72144.339114599992</v>
      </c>
      <c r="F29" s="164">
        <f t="shared" si="2"/>
        <v>76909.472713119321</v>
      </c>
      <c r="G29" s="164">
        <f t="shared" si="1"/>
        <v>79755.123203504729</v>
      </c>
      <c r="H29" s="164">
        <f t="shared" si="1"/>
        <v>82706.062762034402</v>
      </c>
      <c r="I29" s="164">
        <f t="shared" si="1"/>
        <v>85766.187084229663</v>
      </c>
      <c r="J29" s="164">
        <f t="shared" si="3"/>
        <v>87481.510825914258</v>
      </c>
      <c r="K29" s="164">
        <f t="shared" si="3"/>
        <v>89231.141042432544</v>
      </c>
      <c r="L29" s="164">
        <f t="shared" si="3"/>
        <v>91015.763863281201</v>
      </c>
      <c r="M29" s="164">
        <f t="shared" si="3"/>
        <v>92836.079140546834</v>
      </c>
      <c r="N29" s="164">
        <f t="shared" si="3"/>
        <v>94692.800723357766</v>
      </c>
      <c r="O29" s="164">
        <f t="shared" si="3"/>
        <v>96586.656737824916</v>
      </c>
      <c r="P29" s="164">
        <f t="shared" si="3"/>
        <v>98518.389872581422</v>
      </c>
      <c r="Q29" s="164">
        <f t="shared" si="3"/>
        <v>100488.75767003305</v>
      </c>
      <c r="R29" s="164">
        <f t="shared" si="3"/>
        <v>102498.53282343372</v>
      </c>
    </row>
    <row r="30" spans="1:18" x14ac:dyDescent="0.25">
      <c r="A30" s="34" t="s">
        <v>46</v>
      </c>
      <c r="B30" s="35">
        <v>119678.38111379999</v>
      </c>
      <c r="C30" s="35">
        <v>121952.27035496218</v>
      </c>
      <c r="D30" s="35">
        <v>124391.31576206142</v>
      </c>
      <c r="E30" s="163">
        <v>126879.14207730265</v>
      </c>
      <c r="F30" s="164">
        <f t="shared" si="2"/>
        <v>135259.50941150848</v>
      </c>
      <c r="G30" s="164">
        <f t="shared" si="1"/>
        <v>140264.11125973429</v>
      </c>
      <c r="H30" s="164">
        <f t="shared" si="1"/>
        <v>145453.88337634446</v>
      </c>
      <c r="I30" s="164">
        <f t="shared" si="1"/>
        <v>150835.67706126918</v>
      </c>
      <c r="J30" s="164">
        <f t="shared" si="3"/>
        <v>153852.39060249456</v>
      </c>
      <c r="K30" s="164">
        <f t="shared" si="3"/>
        <v>156929.43841454445</v>
      </c>
      <c r="L30" s="164">
        <f t="shared" si="3"/>
        <v>160068.02718283533</v>
      </c>
      <c r="M30" s="164">
        <f t="shared" si="3"/>
        <v>163269.38772649204</v>
      </c>
      <c r="N30" s="164">
        <f t="shared" si="3"/>
        <v>166534.77548102188</v>
      </c>
      <c r="O30" s="164">
        <f t="shared" si="3"/>
        <v>169865.47099064232</v>
      </c>
      <c r="P30" s="164">
        <f t="shared" si="3"/>
        <v>173262.78041045516</v>
      </c>
      <c r="Q30" s="164">
        <f t="shared" si="3"/>
        <v>176728.03601866428</v>
      </c>
      <c r="R30" s="164">
        <f t="shared" si="3"/>
        <v>180262.59673903757</v>
      </c>
    </row>
    <row r="31" spans="1:18" x14ac:dyDescent="0.25">
      <c r="A31" s="34" t="s">
        <v>47</v>
      </c>
      <c r="B31" s="35">
        <v>117309.73803179999</v>
      </c>
      <c r="C31" s="35">
        <v>119538.62305440416</v>
      </c>
      <c r="D31" s="35">
        <v>121929.39551549226</v>
      </c>
      <c r="E31" s="163">
        <v>124367.9834258021</v>
      </c>
      <c r="F31" s="164">
        <f t="shared" si="2"/>
        <v>132582.4887310763</v>
      </c>
      <c r="G31" s="164">
        <f t="shared" si="1"/>
        <v>137488.04081412611</v>
      </c>
      <c r="H31" s="164">
        <f t="shared" si="1"/>
        <v>142575.09832424877</v>
      </c>
      <c r="I31" s="164">
        <f t="shared" si="1"/>
        <v>147850.37696224597</v>
      </c>
      <c r="J31" s="164">
        <f t="shared" si="3"/>
        <v>150807.38450149089</v>
      </c>
      <c r="K31" s="164">
        <f t="shared" si="3"/>
        <v>153823.5321915207</v>
      </c>
      <c r="L31" s="164">
        <f t="shared" si="3"/>
        <v>156900.00283535113</v>
      </c>
      <c r="M31" s="164">
        <f t="shared" si="3"/>
        <v>160038.00289205817</v>
      </c>
      <c r="N31" s="164">
        <f t="shared" si="3"/>
        <v>163238.76294989933</v>
      </c>
      <c r="O31" s="164">
        <f t="shared" si="3"/>
        <v>166503.53820889731</v>
      </c>
      <c r="P31" s="164">
        <f t="shared" si="3"/>
        <v>169833.60897307526</v>
      </c>
      <c r="Q31" s="164">
        <f t="shared" si="3"/>
        <v>173230.28115253677</v>
      </c>
      <c r="R31" s="164">
        <f t="shared" si="3"/>
        <v>176694.88677558751</v>
      </c>
    </row>
    <row r="32" spans="1:18" x14ac:dyDescent="0.25">
      <c r="A32" s="34" t="s">
        <v>48</v>
      </c>
      <c r="B32" s="35">
        <v>115201.92736079998</v>
      </c>
      <c r="C32" s="35">
        <v>117390.76398065519</v>
      </c>
      <c r="D32" s="35">
        <v>119738.57926026829</v>
      </c>
      <c r="E32" s="163">
        <v>122133.35084547364</v>
      </c>
      <c r="F32" s="164">
        <f t="shared" si="2"/>
        <v>130200.25866881717</v>
      </c>
      <c r="G32" s="164">
        <f t="shared" si="1"/>
        <v>135017.66823956338</v>
      </c>
      <c r="H32" s="164">
        <f t="shared" si="1"/>
        <v>140013.32196442722</v>
      </c>
      <c r="I32" s="164">
        <f t="shared" si="1"/>
        <v>145193.81487711103</v>
      </c>
      <c r="J32" s="164">
        <f t="shared" si="3"/>
        <v>148097.69117465324</v>
      </c>
      <c r="K32" s="164">
        <f t="shared" si="3"/>
        <v>151059.64499814631</v>
      </c>
      <c r="L32" s="164">
        <f t="shared" si="3"/>
        <v>154080.83789810922</v>
      </c>
      <c r="M32" s="164">
        <f t="shared" si="3"/>
        <v>157162.45465607141</v>
      </c>
      <c r="N32" s="164">
        <f t="shared" si="3"/>
        <v>160305.70374919285</v>
      </c>
      <c r="O32" s="164">
        <f t="shared" si="3"/>
        <v>163511.81782417672</v>
      </c>
      <c r="P32" s="164">
        <f t="shared" si="3"/>
        <v>166782.05418066026</v>
      </c>
      <c r="Q32" s="164">
        <f t="shared" si="3"/>
        <v>170117.69526427347</v>
      </c>
      <c r="R32" s="164">
        <f t="shared" si="3"/>
        <v>173520.04916955894</v>
      </c>
    </row>
    <row r="33" spans="1:18" x14ac:dyDescent="0.25">
      <c r="A33" s="34" t="s">
        <v>49</v>
      </c>
      <c r="B33" s="35">
        <v>113095.08331319998</v>
      </c>
      <c r="C33" s="35">
        <v>115243.88989615078</v>
      </c>
      <c r="D33" s="35">
        <v>117548.76769407379</v>
      </c>
      <c r="E33" s="163">
        <v>119899.74304795526</v>
      </c>
      <c r="F33" s="164">
        <f t="shared" si="2"/>
        <v>127819.12107627268</v>
      </c>
      <c r="G33" s="164">
        <f t="shared" si="1"/>
        <v>132548.42855609476</v>
      </c>
      <c r="H33" s="164">
        <f t="shared" si="1"/>
        <v>137452.72041267026</v>
      </c>
      <c r="I33" s="164">
        <f t="shared" si="1"/>
        <v>142538.47106793904</v>
      </c>
      <c r="J33" s="164">
        <f t="shared" si="3"/>
        <v>145389.24048929784</v>
      </c>
      <c r="K33" s="164">
        <f t="shared" si="3"/>
        <v>148297.02529908379</v>
      </c>
      <c r="L33" s="164">
        <f t="shared" si="3"/>
        <v>151262.96580506547</v>
      </c>
      <c r="M33" s="164">
        <f t="shared" si="3"/>
        <v>154288.22512116679</v>
      </c>
      <c r="N33" s="164">
        <f t="shared" si="3"/>
        <v>157373.98962359014</v>
      </c>
      <c r="O33" s="164">
        <f t="shared" si="3"/>
        <v>160521.46941606194</v>
      </c>
      <c r="P33" s="164">
        <f t="shared" si="3"/>
        <v>163731.89880438318</v>
      </c>
      <c r="Q33" s="164">
        <f t="shared" si="3"/>
        <v>167006.53678047084</v>
      </c>
      <c r="R33" s="164">
        <f t="shared" si="3"/>
        <v>170346.66751608026</v>
      </c>
    </row>
    <row r="34" spans="1:18" x14ac:dyDescent="0.25">
      <c r="A34" s="34" t="s">
        <v>50</v>
      </c>
      <c r="B34" s="35">
        <v>108318.36307199998</v>
      </c>
      <c r="C34" s="35">
        <v>110376.41197036798</v>
      </c>
      <c r="D34" s="35">
        <v>112583.94020977533</v>
      </c>
      <c r="E34" s="163">
        <v>114835.61901397083</v>
      </c>
      <c r="F34" s="164">
        <f t="shared" si="2"/>
        <v>122420.5116498436</v>
      </c>
      <c r="G34" s="164">
        <f t="shared" si="1"/>
        <v>126950.0705808878</v>
      </c>
      <c r="H34" s="164">
        <f t="shared" si="1"/>
        <v>131647.22319238062</v>
      </c>
      <c r="I34" s="164">
        <f t="shared" si="1"/>
        <v>136518.1704504987</v>
      </c>
      <c r="J34" s="164">
        <f t="shared" si="3"/>
        <v>139248.53385950867</v>
      </c>
      <c r="K34" s="164">
        <f t="shared" si="3"/>
        <v>142033.50453669883</v>
      </c>
      <c r="L34" s="164">
        <f t="shared" si="3"/>
        <v>144874.1746274328</v>
      </c>
      <c r="M34" s="164">
        <f t="shared" si="3"/>
        <v>147771.65811998147</v>
      </c>
      <c r="N34" s="164">
        <f t="shared" si="3"/>
        <v>150727.09128238109</v>
      </c>
      <c r="O34" s="164">
        <f t="shared" si="3"/>
        <v>153741.63310802871</v>
      </c>
      <c r="P34" s="164">
        <f t="shared" si="3"/>
        <v>156816.46577018927</v>
      </c>
      <c r="Q34" s="164">
        <f t="shared" si="3"/>
        <v>159952.79508559307</v>
      </c>
      <c r="R34" s="164">
        <f t="shared" si="3"/>
        <v>163151.85098730493</v>
      </c>
    </row>
    <row r="35" spans="1:18" x14ac:dyDescent="0.25">
      <c r="A35" s="34" t="s">
        <v>51</v>
      </c>
      <c r="B35" s="35">
        <v>104366.22456</v>
      </c>
      <c r="C35" s="35">
        <v>106349.18282664001</v>
      </c>
      <c r="D35" s="35">
        <v>108476.1664831728</v>
      </c>
      <c r="E35" s="163">
        <v>110645.68981283625</v>
      </c>
      <c r="F35" s="164">
        <f t="shared" si="2"/>
        <v>117953.83762497407</v>
      </c>
      <c r="G35" s="164">
        <f t="shared" si="1"/>
        <v>122318.12961709809</v>
      </c>
      <c r="H35" s="164">
        <f t="shared" si="1"/>
        <v>126843.90041293071</v>
      </c>
      <c r="I35" s="164">
        <f t="shared" si="1"/>
        <v>131537.12472820914</v>
      </c>
      <c r="J35" s="164">
        <f t="shared" si="3"/>
        <v>134167.86722277332</v>
      </c>
      <c r="K35" s="164">
        <f t="shared" si="3"/>
        <v>136851.22456722878</v>
      </c>
      <c r="L35" s="164">
        <f t="shared" si="3"/>
        <v>139588.24905857336</v>
      </c>
      <c r="M35" s="164">
        <f t="shared" si="3"/>
        <v>142380.01403974483</v>
      </c>
      <c r="N35" s="164">
        <f t="shared" si="3"/>
        <v>145227.61432053972</v>
      </c>
      <c r="O35" s="164">
        <f t="shared" si="3"/>
        <v>148132.16660695052</v>
      </c>
      <c r="P35" s="164">
        <f t="shared" si="3"/>
        <v>151094.80993908952</v>
      </c>
      <c r="Q35" s="164">
        <f t="shared" si="3"/>
        <v>154116.70613787131</v>
      </c>
      <c r="R35" s="164">
        <f t="shared" si="3"/>
        <v>157199.04026062874</v>
      </c>
    </row>
    <row r="36" spans="1:18" x14ac:dyDescent="0.25">
      <c r="A36" s="34" t="s">
        <v>52</v>
      </c>
      <c r="B36" s="35">
        <v>100418.24356799999</v>
      </c>
      <c r="C36" s="35">
        <v>102326.19019579198</v>
      </c>
      <c r="D36" s="35">
        <v>104372.71399970782</v>
      </c>
      <c r="E36" s="163">
        <v>106460.16827970197</v>
      </c>
      <c r="F36" s="164">
        <f t="shared" si="2"/>
        <v>113491.86239457628</v>
      </c>
      <c r="G36" s="164">
        <f t="shared" si="1"/>
        <v>117691.06130317559</v>
      </c>
      <c r="H36" s="164">
        <f t="shared" si="1"/>
        <v>122045.63057139308</v>
      </c>
      <c r="I36" s="164">
        <f t="shared" si="1"/>
        <v>126561.31890253461</v>
      </c>
      <c r="J36" s="164">
        <f t="shared" si="3"/>
        <v>129092.5452805853</v>
      </c>
      <c r="K36" s="164">
        <f t="shared" si="3"/>
        <v>131674.396186197</v>
      </c>
      <c r="L36" s="164">
        <f t="shared" si="3"/>
        <v>134307.88410992094</v>
      </c>
      <c r="M36" s="164">
        <f t="shared" si="3"/>
        <v>136994.04179211936</v>
      </c>
      <c r="N36" s="164">
        <f t="shared" si="3"/>
        <v>139733.92262796176</v>
      </c>
      <c r="O36" s="164">
        <f t="shared" si="3"/>
        <v>142528.60108052101</v>
      </c>
      <c r="P36" s="164">
        <f t="shared" si="3"/>
        <v>145379.17310213143</v>
      </c>
      <c r="Q36" s="164">
        <f t="shared" si="3"/>
        <v>148286.75656417405</v>
      </c>
      <c r="R36" s="164">
        <f t="shared" si="3"/>
        <v>151252.49169545755</v>
      </c>
    </row>
    <row r="37" spans="1:18" x14ac:dyDescent="0.25">
      <c r="A37" s="34" t="s">
        <v>53</v>
      </c>
      <c r="B37" s="35">
        <v>96466.063480800003</v>
      </c>
      <c r="C37" s="35">
        <v>98298.918686935198</v>
      </c>
      <c r="D37" s="35">
        <v>100264.89706067392</v>
      </c>
      <c r="E37" s="163">
        <v>102270.19500188739</v>
      </c>
      <c r="F37" s="164">
        <f t="shared" si="2"/>
        <v>109025.14138176205</v>
      </c>
      <c r="G37" s="164">
        <f t="shared" si="1"/>
        <v>113059.07161288723</v>
      </c>
      <c r="H37" s="164">
        <f t="shared" si="1"/>
        <v>117242.25726256405</v>
      </c>
      <c r="I37" s="164">
        <f t="shared" si="1"/>
        <v>121580.22078127891</v>
      </c>
      <c r="J37" s="164">
        <f t="shared" si="3"/>
        <v>124011.82519690449</v>
      </c>
      <c r="K37" s="164">
        <f t="shared" si="3"/>
        <v>126492.06170084259</v>
      </c>
      <c r="L37" s="164">
        <f t="shared" si="3"/>
        <v>129021.90293485945</v>
      </c>
      <c r="M37" s="164">
        <f t="shared" si="3"/>
        <v>131602.34099355663</v>
      </c>
      <c r="N37" s="164">
        <f t="shared" si="3"/>
        <v>134234.38781342778</v>
      </c>
      <c r="O37" s="164">
        <f t="shared" si="3"/>
        <v>136919.07556969635</v>
      </c>
      <c r="P37" s="164">
        <f t="shared" si="3"/>
        <v>139657.45708109028</v>
      </c>
      <c r="Q37" s="164">
        <f t="shared" si="3"/>
        <v>142450.60622271209</v>
      </c>
      <c r="R37" s="164">
        <f t="shared" si="3"/>
        <v>145299.61834716634</v>
      </c>
    </row>
    <row r="38" spans="1:18" x14ac:dyDescent="0.25">
      <c r="A38" s="34" t="s">
        <v>54</v>
      </c>
      <c r="B38" s="35">
        <v>93085.989326999988</v>
      </c>
      <c r="C38" s="35">
        <v>94885.989326999988</v>
      </c>
      <c r="D38" s="35">
        <v>96783.709113539997</v>
      </c>
      <c r="E38" s="163">
        <v>98719.383295810796</v>
      </c>
      <c r="F38" s="164">
        <f t="shared" si="2"/>
        <v>105239.79856249908</v>
      </c>
      <c r="G38" s="164">
        <f t="shared" si="1"/>
        <v>109133.67110931154</v>
      </c>
      <c r="H38" s="164">
        <f t="shared" si="1"/>
        <v>113171.61694035606</v>
      </c>
      <c r="I38" s="164">
        <f t="shared" si="1"/>
        <v>117358.96676714924</v>
      </c>
      <c r="J38" s="164">
        <f t="shared" si="3"/>
        <v>119706.14610249222</v>
      </c>
      <c r="K38" s="164">
        <f t="shared" si="3"/>
        <v>122100.26902454207</v>
      </c>
      <c r="L38" s="164">
        <f t="shared" si="3"/>
        <v>124542.27440503291</v>
      </c>
      <c r="M38" s="164">
        <f t="shared" si="3"/>
        <v>127033.11989313357</v>
      </c>
      <c r="N38" s="164">
        <f t="shared" si="3"/>
        <v>129573.78229099624</v>
      </c>
      <c r="O38" s="164">
        <f t="shared" si="3"/>
        <v>132165.25793681617</v>
      </c>
      <c r="P38" s="164">
        <f t="shared" si="3"/>
        <v>134808.5630955525</v>
      </c>
      <c r="Q38" s="164">
        <f t="shared" si="3"/>
        <v>137504.73435746355</v>
      </c>
      <c r="R38" s="164">
        <f t="shared" si="3"/>
        <v>140254.82904461282</v>
      </c>
    </row>
    <row r="39" spans="1:18" x14ac:dyDescent="0.25">
      <c r="A39" s="34" t="s">
        <v>55</v>
      </c>
      <c r="B39" s="35">
        <v>90438.124959999986</v>
      </c>
      <c r="C39" s="35">
        <v>92238.124959999986</v>
      </c>
      <c r="D39" s="35">
        <v>94082.887459199977</v>
      </c>
      <c r="E39" s="163">
        <v>95964.545208383992</v>
      </c>
      <c r="F39" s="164">
        <f t="shared" si="2"/>
        <v>102303.00341939775</v>
      </c>
      <c r="G39" s="164">
        <f t="shared" si="1"/>
        <v>106088.21454591546</v>
      </c>
      <c r="H39" s="164">
        <f t="shared" si="1"/>
        <v>110013.47848411433</v>
      </c>
      <c r="I39" s="164">
        <f t="shared" si="1"/>
        <v>114083.97718802655</v>
      </c>
      <c r="J39" s="164">
        <f t="shared" si="3"/>
        <v>116365.65673178708</v>
      </c>
      <c r="K39" s="164">
        <f t="shared" si="3"/>
        <v>118692.96986642282</v>
      </c>
      <c r="L39" s="164">
        <f t="shared" si="3"/>
        <v>121066.82926375128</v>
      </c>
      <c r="M39" s="164">
        <f t="shared" si="3"/>
        <v>123488.16584902631</v>
      </c>
      <c r="N39" s="164">
        <f t="shared" si="3"/>
        <v>125957.92916600684</v>
      </c>
      <c r="O39" s="164">
        <f t="shared" si="3"/>
        <v>128477.08774932698</v>
      </c>
      <c r="P39" s="164">
        <f t="shared" si="3"/>
        <v>131046.62950431352</v>
      </c>
      <c r="Q39" s="164">
        <f t="shared" si="3"/>
        <v>133667.56209439979</v>
      </c>
      <c r="R39" s="164">
        <f t="shared" si="3"/>
        <v>136340.91333628781</v>
      </c>
    </row>
    <row r="40" spans="1:18" x14ac:dyDescent="0.25">
      <c r="A40" s="34" t="s">
        <v>56</v>
      </c>
      <c r="B40" s="35">
        <v>87829.627619999985</v>
      </c>
      <c r="C40" s="35">
        <v>89629.627619999985</v>
      </c>
      <c r="D40" s="35">
        <v>91422.22017239999</v>
      </c>
      <c r="E40" s="163">
        <v>93250.664575847986</v>
      </c>
      <c r="F40" s="164">
        <f t="shared" si="2"/>
        <v>99409.870971082739</v>
      </c>
      <c r="G40" s="164">
        <f t="shared" si="1"/>
        <v>103088.03619701279</v>
      </c>
      <c r="H40" s="164">
        <f t="shared" si="1"/>
        <v>106902.29353630226</v>
      </c>
      <c r="I40" s="164">
        <f t="shared" si="1"/>
        <v>110857.67839714543</v>
      </c>
      <c r="J40" s="164">
        <f t="shared" si="3"/>
        <v>113074.83196508833</v>
      </c>
      <c r="K40" s="164">
        <f t="shared" si="3"/>
        <v>115336.3286043901</v>
      </c>
      <c r="L40" s="164">
        <f t="shared" si="3"/>
        <v>117643.05517647791</v>
      </c>
      <c r="M40" s="164">
        <f t="shared" si="3"/>
        <v>119995.91628000747</v>
      </c>
      <c r="N40" s="164">
        <f t="shared" si="3"/>
        <v>122395.83460560763</v>
      </c>
      <c r="O40" s="164">
        <f t="shared" si="3"/>
        <v>124843.75129771978</v>
      </c>
      <c r="P40" s="164">
        <f t="shared" si="3"/>
        <v>127340.62632367418</v>
      </c>
      <c r="Q40" s="164">
        <f t="shared" si="3"/>
        <v>129887.43885014766</v>
      </c>
      <c r="R40" s="164">
        <f t="shared" si="3"/>
        <v>132485.18762715062</v>
      </c>
    </row>
    <row r="41" spans="1:18" x14ac:dyDescent="0.25">
      <c r="A41" s="34" t="s">
        <v>57</v>
      </c>
      <c r="B41" s="35">
        <v>85222.689349999986</v>
      </c>
      <c r="C41" s="35">
        <v>87022.689349999986</v>
      </c>
      <c r="D41" s="35">
        <v>88763.143136999992</v>
      </c>
      <c r="E41" s="163">
        <v>90538.405999739989</v>
      </c>
      <c r="F41" s="164">
        <f t="shared" si="2"/>
        <v>96518.467716022817</v>
      </c>
      <c r="G41" s="164">
        <f t="shared" si="1"/>
        <v>100089.65102151566</v>
      </c>
      <c r="H41" s="164">
        <f t="shared" si="1"/>
        <v>103792.96810931173</v>
      </c>
      <c r="I41" s="164">
        <f t="shared" si="1"/>
        <v>107633.30792935625</v>
      </c>
      <c r="J41" s="164">
        <f t="shared" si="3"/>
        <v>109785.97408794338</v>
      </c>
      <c r="K41" s="164">
        <f t="shared" si="3"/>
        <v>111981.69356970226</v>
      </c>
      <c r="L41" s="164">
        <f t="shared" si="3"/>
        <v>114221.32744109631</v>
      </c>
      <c r="M41" s="164">
        <f t="shared" si="3"/>
        <v>116505.75398991823</v>
      </c>
      <c r="N41" s="164">
        <f t="shared" si="3"/>
        <v>118835.8690697166</v>
      </c>
      <c r="O41" s="164">
        <f t="shared" si="3"/>
        <v>121212.58645111094</v>
      </c>
      <c r="P41" s="164">
        <f t="shared" si="3"/>
        <v>123636.83818013316</v>
      </c>
      <c r="Q41" s="164">
        <f t="shared" si="3"/>
        <v>126109.57494373582</v>
      </c>
      <c r="R41" s="164">
        <f t="shared" si="3"/>
        <v>128631.76644261053</v>
      </c>
    </row>
    <row r="42" spans="1:18" x14ac:dyDescent="0.25">
      <c r="A42" s="34" t="s">
        <v>58</v>
      </c>
      <c r="B42" s="35">
        <v>83267.075499999992</v>
      </c>
      <c r="C42" s="35">
        <v>85067.075499999992</v>
      </c>
      <c r="D42" s="35">
        <v>86768.41700999999</v>
      </c>
      <c r="E42" s="163">
        <v>88503.785350199993</v>
      </c>
      <c r="F42" s="164">
        <f t="shared" si="2"/>
        <v>94349.460372580696</v>
      </c>
      <c r="G42" s="164">
        <f t="shared" si="1"/>
        <v>97840.390406366176</v>
      </c>
      <c r="H42" s="164">
        <f t="shared" si="1"/>
        <v>101460.48485140172</v>
      </c>
      <c r="I42" s="164">
        <f t="shared" si="1"/>
        <v>105214.52279090357</v>
      </c>
      <c r="J42" s="164">
        <f t="shared" si="3"/>
        <v>107318.81324672165</v>
      </c>
      <c r="K42" s="164">
        <f t="shared" si="3"/>
        <v>109465.18951165608</v>
      </c>
      <c r="L42" s="164">
        <f t="shared" si="3"/>
        <v>111654.4933018892</v>
      </c>
      <c r="M42" s="164">
        <f t="shared" si="3"/>
        <v>113887.58316792699</v>
      </c>
      <c r="N42" s="164">
        <f t="shared" si="3"/>
        <v>116165.33483128554</v>
      </c>
      <c r="O42" s="164">
        <f t="shared" si="3"/>
        <v>118488.64152791126</v>
      </c>
      <c r="P42" s="164">
        <f t="shared" si="3"/>
        <v>120858.41435846948</v>
      </c>
      <c r="Q42" s="164">
        <f t="shared" si="3"/>
        <v>123275.58264563887</v>
      </c>
      <c r="R42" s="164">
        <f t="shared" si="3"/>
        <v>125741.09429855166</v>
      </c>
    </row>
    <row r="43" spans="1:18" x14ac:dyDescent="0.25">
      <c r="A43" s="34" t="s">
        <v>59</v>
      </c>
      <c r="B43" s="35">
        <v>81310.483409999986</v>
      </c>
      <c r="C43" s="35">
        <v>83110.483409999986</v>
      </c>
      <c r="D43" s="35">
        <v>84772.693078199998</v>
      </c>
      <c r="E43" s="163">
        <v>86468.146939764003</v>
      </c>
      <c r="F43" s="164">
        <f t="shared" si="2"/>
        <v>92179.368045135401</v>
      </c>
      <c r="G43" s="164">
        <f t="shared" si="1"/>
        <v>95590.004662805397</v>
      </c>
      <c r="H43" s="164">
        <f t="shared" si="1"/>
        <v>99126.834835329195</v>
      </c>
      <c r="I43" s="164">
        <f t="shared" si="1"/>
        <v>102794.52772423637</v>
      </c>
      <c r="J43" s="164">
        <f t="shared" si="3"/>
        <v>104850.41827872109</v>
      </c>
      <c r="K43" s="164">
        <f t="shared" si="3"/>
        <v>106947.42664429551</v>
      </c>
      <c r="L43" s="164">
        <f t="shared" si="3"/>
        <v>109086.37517718143</v>
      </c>
      <c r="M43" s="164">
        <f t="shared" si="3"/>
        <v>111268.10268072506</v>
      </c>
      <c r="N43" s="164">
        <f t="shared" si="3"/>
        <v>113493.46473433956</v>
      </c>
      <c r="O43" s="164">
        <f t="shared" si="3"/>
        <v>115763.33402902636</v>
      </c>
      <c r="P43" s="164">
        <f t="shared" si="3"/>
        <v>118078.60070960689</v>
      </c>
      <c r="Q43" s="164">
        <f t="shared" si="3"/>
        <v>120440.17272379903</v>
      </c>
      <c r="R43" s="164">
        <f t="shared" si="3"/>
        <v>122848.97617827501</v>
      </c>
    </row>
    <row r="44" spans="1:18" x14ac:dyDescent="0.25">
      <c r="A44" s="34" t="s">
        <v>60</v>
      </c>
      <c r="B44" s="35">
        <v>79356.876990000004</v>
      </c>
      <c r="C44" s="35">
        <v>81156.876990000004</v>
      </c>
      <c r="D44" s="35">
        <v>82780.014529799999</v>
      </c>
      <c r="E44" s="163">
        <v>84435.614820396018</v>
      </c>
      <c r="F44" s="164">
        <f t="shared" si="2"/>
        <v>90012.587179283175</v>
      </c>
      <c r="G44" s="164">
        <f t="shared" si="1"/>
        <v>93343.052904916651</v>
      </c>
      <c r="H44" s="164">
        <f t="shared" si="1"/>
        <v>96796.745862398559</v>
      </c>
      <c r="I44" s="164">
        <f t="shared" si="1"/>
        <v>100378.2254593073</v>
      </c>
      <c r="J44" s="164">
        <f t="shared" si="3"/>
        <v>102385.78996849345</v>
      </c>
      <c r="K44" s="164">
        <f t="shared" si="3"/>
        <v>104433.50576786332</v>
      </c>
      <c r="L44" s="164">
        <f t="shared" si="3"/>
        <v>106522.17588322058</v>
      </c>
      <c r="M44" s="164">
        <f t="shared" si="3"/>
        <v>108652.619400885</v>
      </c>
      <c r="N44" s="164">
        <f t="shared" si="3"/>
        <v>110825.67178890271</v>
      </c>
      <c r="O44" s="164">
        <f t="shared" si="3"/>
        <v>113042.18522468077</v>
      </c>
      <c r="P44" s="164">
        <f t="shared" si="3"/>
        <v>115303.02892917438</v>
      </c>
      <c r="Q44" s="164">
        <f t="shared" si="3"/>
        <v>117609.08950775788</v>
      </c>
      <c r="R44" s="164">
        <f t="shared" si="3"/>
        <v>119961.27129791303</v>
      </c>
    </row>
    <row r="45" spans="1:18" x14ac:dyDescent="0.25">
      <c r="A45" s="34" t="s">
        <v>61</v>
      </c>
      <c r="B45" s="35">
        <v>77400.254329999996</v>
      </c>
      <c r="C45" s="35">
        <v>79200.254329999996</v>
      </c>
      <c r="D45" s="35">
        <v>80784.259416599991</v>
      </c>
      <c r="E45" s="163">
        <v>82399.944604931996</v>
      </c>
      <c r="F45" s="164">
        <f t="shared" si="2"/>
        <v>87842.460946087755</v>
      </c>
      <c r="G45" s="164">
        <f t="shared" si="1"/>
        <v>91092.632001092992</v>
      </c>
      <c r="H45" s="164">
        <f t="shared" si="1"/>
        <v>94463.059385133427</v>
      </c>
      <c r="I45" s="164">
        <f t="shared" si="1"/>
        <v>97958.192582383359</v>
      </c>
      <c r="J45" s="164">
        <f t="shared" si="3"/>
        <v>99917.356434031026</v>
      </c>
      <c r="K45" s="164">
        <f t="shared" si="3"/>
        <v>101915.70356271164</v>
      </c>
      <c r="L45" s="164">
        <f t="shared" si="3"/>
        <v>103954.01763396588</v>
      </c>
      <c r="M45" s="164">
        <f t="shared" si="3"/>
        <v>106033.0979866452</v>
      </c>
      <c r="N45" s="164">
        <f t="shared" si="3"/>
        <v>108153.75994637811</v>
      </c>
      <c r="O45" s="164">
        <f t="shared" si="3"/>
        <v>110316.83514530567</v>
      </c>
      <c r="P45" s="164">
        <f t="shared" si="3"/>
        <v>112523.17184821179</v>
      </c>
      <c r="Q45" s="164">
        <f t="shared" si="3"/>
        <v>114773.63528517603</v>
      </c>
      <c r="R45" s="164">
        <f t="shared" si="3"/>
        <v>117069.10799087955</v>
      </c>
    </row>
    <row r="46" spans="1:18" x14ac:dyDescent="0.25">
      <c r="A46" s="34" t="s">
        <v>62</v>
      </c>
      <c r="B46" s="35">
        <v>75506.819859999989</v>
      </c>
      <c r="C46" s="35">
        <v>77306.819859999989</v>
      </c>
      <c r="D46" s="35">
        <v>78852.956257199985</v>
      </c>
      <c r="E46" s="163">
        <v>80430.01538234399</v>
      </c>
      <c r="F46" s="164">
        <f t="shared" si="2"/>
        <v>85742.417898347805</v>
      </c>
      <c r="G46" s="164">
        <f t="shared" si="1"/>
        <v>88914.887360586668</v>
      </c>
      <c r="H46" s="164">
        <f t="shared" si="1"/>
        <v>92204.738192928373</v>
      </c>
      <c r="I46" s="164">
        <f t="shared" si="1"/>
        <v>95616.313506066712</v>
      </c>
      <c r="J46" s="164">
        <f t="shared" si="3"/>
        <v>97528.639776188051</v>
      </c>
      <c r="K46" s="164">
        <f t="shared" si="3"/>
        <v>99479.212571711818</v>
      </c>
      <c r="L46" s="164">
        <f t="shared" si="3"/>
        <v>101468.79682314605</v>
      </c>
      <c r="M46" s="164">
        <f t="shared" si="3"/>
        <v>103498.17275960898</v>
      </c>
      <c r="N46" s="164">
        <f t="shared" si="3"/>
        <v>105568.13621480115</v>
      </c>
      <c r="O46" s="164">
        <f t="shared" si="3"/>
        <v>107679.49893909718</v>
      </c>
      <c r="P46" s="164">
        <f t="shared" si="3"/>
        <v>109833.08891787913</v>
      </c>
      <c r="Q46" s="164">
        <f t="shared" si="3"/>
        <v>112029.7506962367</v>
      </c>
      <c r="R46" s="164">
        <f t="shared" si="3"/>
        <v>114270.34571016143</v>
      </c>
    </row>
    <row r="47" spans="1:18" x14ac:dyDescent="0.25">
      <c r="A47" s="34" t="s">
        <v>63</v>
      </c>
      <c r="B47" s="35">
        <v>72872.256499999989</v>
      </c>
      <c r="C47" s="35">
        <v>74672.256499999989</v>
      </c>
      <c r="D47" s="35">
        <v>76165.701629999996</v>
      </c>
      <c r="E47" s="163">
        <v>77689.015662599995</v>
      </c>
      <c r="F47" s="164">
        <f t="shared" si="2"/>
        <v>82820.375147114726</v>
      </c>
      <c r="G47" s="164">
        <f t="shared" si="1"/>
        <v>85884.729027557958</v>
      </c>
      <c r="H47" s="164">
        <f t="shared" si="1"/>
        <v>89062.464001577595</v>
      </c>
      <c r="I47" s="164">
        <f t="shared" si="1"/>
        <v>92357.775169635963</v>
      </c>
      <c r="J47" s="164">
        <f t="shared" si="3"/>
        <v>94204.930673028677</v>
      </c>
      <c r="K47" s="164">
        <f t="shared" si="3"/>
        <v>96089.029286489254</v>
      </c>
      <c r="L47" s="164">
        <f t="shared" si="3"/>
        <v>98010.809872219048</v>
      </c>
      <c r="M47" s="164">
        <f t="shared" si="3"/>
        <v>99971.026069663436</v>
      </c>
      <c r="N47" s="164">
        <f t="shared" si="3"/>
        <v>101970.44659105671</v>
      </c>
      <c r="O47" s="164">
        <f t="shared" si="3"/>
        <v>104009.85552287784</v>
      </c>
      <c r="P47" s="164">
        <f t="shared" si="3"/>
        <v>106090.05263333541</v>
      </c>
      <c r="Q47" s="164">
        <f t="shared" si="3"/>
        <v>108211.85368600211</v>
      </c>
      <c r="R47" s="164">
        <f t="shared" si="3"/>
        <v>110376.09075972215</v>
      </c>
    </row>
    <row r="48" spans="1:18" x14ac:dyDescent="0.25">
      <c r="A48" s="34" t="s">
        <v>64</v>
      </c>
      <c r="B48" s="35">
        <v>70241.921990000003</v>
      </c>
      <c r="C48" s="35">
        <v>72041.921990000003</v>
      </c>
      <c r="D48" s="35">
        <v>73482.760429800008</v>
      </c>
      <c r="E48" s="163">
        <v>74952.415638396007</v>
      </c>
      <c r="F48" s="164">
        <f t="shared" si="2"/>
        <v>79903.022691312057</v>
      </c>
      <c r="G48" s="164">
        <f t="shared" si="1"/>
        <v>82859.43453089059</v>
      </c>
      <c r="H48" s="164">
        <f t="shared" si="1"/>
        <v>85925.233608533541</v>
      </c>
      <c r="I48" s="164">
        <f t="shared" si="1"/>
        <v>89104.467252049275</v>
      </c>
      <c r="J48" s="164">
        <f t="shared" si="3"/>
        <v>90886.556597090268</v>
      </c>
      <c r="K48" s="164">
        <f t="shared" si="3"/>
        <v>92704.287729032076</v>
      </c>
      <c r="L48" s="164">
        <f t="shared" si="3"/>
        <v>94558.373483612726</v>
      </c>
      <c r="M48" s="164">
        <f t="shared" ref="M48:R62" si="4">L48*(100%+2%)</f>
        <v>96449.540953284988</v>
      </c>
      <c r="N48" s="164">
        <f t="shared" si="4"/>
        <v>98378.531772350689</v>
      </c>
      <c r="O48" s="164">
        <f t="shared" si="4"/>
        <v>100346.10240779771</v>
      </c>
      <c r="P48" s="164">
        <f t="shared" si="4"/>
        <v>102353.02445595367</v>
      </c>
      <c r="Q48" s="164">
        <f t="shared" si="4"/>
        <v>104400.08494507274</v>
      </c>
      <c r="R48" s="164">
        <f t="shared" si="4"/>
        <v>106488.08664397419</v>
      </c>
    </row>
    <row r="49" spans="1:18" x14ac:dyDescent="0.25">
      <c r="A49" s="34" t="s">
        <v>65</v>
      </c>
      <c r="B49" s="35">
        <v>67608.408199999991</v>
      </c>
      <c r="C49" s="35">
        <v>69408.408199999991</v>
      </c>
      <c r="D49" s="39">
        <v>70796.576363999993</v>
      </c>
      <c r="E49" s="163">
        <v>72212.507891279995</v>
      </c>
      <c r="F49" s="164">
        <f t="shared" si="2"/>
        <v>76982.144037499034</v>
      </c>
      <c r="G49" s="164">
        <f t="shared" si="1"/>
        <v>79830.483366886489</v>
      </c>
      <c r="H49" s="164">
        <f t="shared" si="1"/>
        <v>82784.211251461282</v>
      </c>
      <c r="I49" s="164">
        <f t="shared" si="1"/>
        <v>85847.227067765343</v>
      </c>
      <c r="J49" s="164">
        <f t="shared" ref="J49:L62" si="5">I49*(100%+2%)</f>
        <v>87564.171609120647</v>
      </c>
      <c r="K49" s="164">
        <f t="shared" si="5"/>
        <v>89315.455041303067</v>
      </c>
      <c r="L49" s="164">
        <f t="shared" si="5"/>
        <v>91101.764142129134</v>
      </c>
      <c r="M49" s="164">
        <f t="shared" si="4"/>
        <v>92923.799424971716</v>
      </c>
      <c r="N49" s="164">
        <f t="shared" si="4"/>
        <v>94782.275413471158</v>
      </c>
      <c r="O49" s="164">
        <f t="shared" si="4"/>
        <v>96677.920921740588</v>
      </c>
      <c r="P49" s="164">
        <f t="shared" si="4"/>
        <v>98611.4793401754</v>
      </c>
      <c r="Q49" s="164">
        <f t="shared" si="4"/>
        <v>100583.70892697891</v>
      </c>
      <c r="R49" s="164">
        <f t="shared" si="4"/>
        <v>102595.3831055185</v>
      </c>
    </row>
    <row r="50" spans="1:18" x14ac:dyDescent="0.25">
      <c r="A50" s="34" t="s">
        <v>66</v>
      </c>
      <c r="B50" s="35">
        <v>66291.941719999988</v>
      </c>
      <c r="C50" s="35">
        <v>68091.941719999988</v>
      </c>
      <c r="D50" s="35">
        <v>69453.780554399986</v>
      </c>
      <c r="E50" s="163">
        <v>70842.856165487989</v>
      </c>
      <c r="F50" s="164">
        <f t="shared" si="2"/>
        <v>75522.026815218473</v>
      </c>
      <c r="G50" s="164">
        <f t="shared" si="1"/>
        <v>78316.341807381556</v>
      </c>
      <c r="H50" s="164">
        <f t="shared" si="1"/>
        <v>81214.046454254669</v>
      </c>
      <c r="I50" s="164">
        <f t="shared" si="1"/>
        <v>84218.966173062086</v>
      </c>
      <c r="J50" s="164">
        <f t="shared" si="5"/>
        <v>85903.345496523325</v>
      </c>
      <c r="K50" s="164">
        <f t="shared" si="5"/>
        <v>87621.41240645379</v>
      </c>
      <c r="L50" s="164">
        <f t="shared" si="5"/>
        <v>89373.840654582862</v>
      </c>
      <c r="M50" s="164">
        <f t="shared" si="4"/>
        <v>91161.317467674526</v>
      </c>
      <c r="N50" s="164">
        <f t="shared" si="4"/>
        <v>92984.543817028025</v>
      </c>
      <c r="O50" s="164">
        <f t="shared" si="4"/>
        <v>94844.234693368591</v>
      </c>
      <c r="P50" s="164">
        <f t="shared" si="4"/>
        <v>96741.119387235958</v>
      </c>
      <c r="Q50" s="164">
        <f t="shared" si="4"/>
        <v>98675.941774980674</v>
      </c>
      <c r="R50" s="164">
        <f t="shared" si="4"/>
        <v>100649.4606104803</v>
      </c>
    </row>
    <row r="51" spans="1:18" x14ac:dyDescent="0.25">
      <c r="A51" s="34" t="s">
        <v>67</v>
      </c>
      <c r="B51" s="35">
        <v>64974.96574</v>
      </c>
      <c r="C51" s="35">
        <v>66774.965739999985</v>
      </c>
      <c r="D51" s="35">
        <v>68110.465054799992</v>
      </c>
      <c r="E51" s="163">
        <v>69472.674355895986</v>
      </c>
      <c r="F51" s="164">
        <f t="shared" si="2"/>
        <v>74061.344497102909</v>
      </c>
      <c r="G51" s="164">
        <f t="shared" si="1"/>
        <v>76801.614243495715</v>
      </c>
      <c r="H51" s="164">
        <f t="shared" si="1"/>
        <v>79643.273970505048</v>
      </c>
      <c r="I51" s="164">
        <f t="shared" si="1"/>
        <v>82590.075107413722</v>
      </c>
      <c r="J51" s="164">
        <f t="shared" si="5"/>
        <v>84241.876609561994</v>
      </c>
      <c r="K51" s="164">
        <f t="shared" si="5"/>
        <v>85926.71414175324</v>
      </c>
      <c r="L51" s="164">
        <f t="shared" si="5"/>
        <v>87645.24842458831</v>
      </c>
      <c r="M51" s="164">
        <f t="shared" si="4"/>
        <v>89398.15339308008</v>
      </c>
      <c r="N51" s="164">
        <f t="shared" si="4"/>
        <v>91186.116460941688</v>
      </c>
      <c r="O51" s="164">
        <f t="shared" si="4"/>
        <v>93009.838790160517</v>
      </c>
      <c r="P51" s="164">
        <f t="shared" si="4"/>
        <v>94870.035565963728</v>
      </c>
      <c r="Q51" s="164">
        <f t="shared" si="4"/>
        <v>96767.436277283006</v>
      </c>
      <c r="R51" s="164">
        <f t="shared" si="4"/>
        <v>98702.785002828663</v>
      </c>
    </row>
    <row r="52" spans="1:18" x14ac:dyDescent="0.25">
      <c r="A52" s="34" t="s">
        <v>68</v>
      </c>
      <c r="B52" s="35">
        <v>63657.969379999988</v>
      </c>
      <c r="C52" s="35">
        <v>65457.969379999988</v>
      </c>
      <c r="D52" s="35">
        <v>66767.128767599992</v>
      </c>
      <c r="E52" s="163">
        <v>68102.471342951991</v>
      </c>
      <c r="F52" s="164">
        <f t="shared" si="2"/>
        <v>72600.639575153968</v>
      </c>
      <c r="G52" s="164">
        <f t="shared" si="1"/>
        <v>75286.863239434664</v>
      </c>
      <c r="H52" s="164">
        <f t="shared" si="1"/>
        <v>78072.477179293739</v>
      </c>
      <c r="I52" s="164">
        <f t="shared" si="1"/>
        <v>80961.158834927599</v>
      </c>
      <c r="J52" s="164">
        <f t="shared" si="5"/>
        <v>82580.382011626149</v>
      </c>
      <c r="K52" s="164">
        <f t="shared" si="5"/>
        <v>84231.989651858676</v>
      </c>
      <c r="L52" s="164">
        <f t="shared" si="5"/>
        <v>85916.629444895851</v>
      </c>
      <c r="M52" s="164">
        <f t="shared" si="4"/>
        <v>87634.962033793767</v>
      </c>
      <c r="N52" s="164">
        <f t="shared" si="4"/>
        <v>89387.661274469647</v>
      </c>
      <c r="O52" s="164">
        <f t="shared" si="4"/>
        <v>91175.414499959035</v>
      </c>
      <c r="P52" s="164">
        <f t="shared" si="4"/>
        <v>92998.922789958218</v>
      </c>
      <c r="Q52" s="164">
        <f t="shared" si="4"/>
        <v>94858.901245757384</v>
      </c>
      <c r="R52" s="164">
        <f t="shared" si="4"/>
        <v>96756.079270672533</v>
      </c>
    </row>
    <row r="53" spans="1:18" x14ac:dyDescent="0.25">
      <c r="A53" s="34" t="s">
        <v>69</v>
      </c>
      <c r="B53" s="35">
        <v>62342.012399999992</v>
      </c>
      <c r="C53" s="35">
        <v>64142.012399999992</v>
      </c>
      <c r="D53" s="35">
        <v>65424.852647999993</v>
      </c>
      <c r="E53" s="163">
        <v>66733.349700959996</v>
      </c>
      <c r="F53" s="164">
        <f t="shared" si="2"/>
        <v>71141.087448708393</v>
      </c>
      <c r="G53" s="164">
        <f t="shared" si="1"/>
        <v>73773.307684310596</v>
      </c>
      <c r="H53" s="164">
        <f t="shared" si="1"/>
        <v>76502.920068630076</v>
      </c>
      <c r="I53" s="164">
        <f t="shared" si="1"/>
        <v>79333.528111169377</v>
      </c>
      <c r="J53" s="164">
        <f t="shared" si="5"/>
        <v>80920.198673392762</v>
      </c>
      <c r="K53" s="164">
        <f t="shared" si="5"/>
        <v>82538.602646860614</v>
      </c>
      <c r="L53" s="164">
        <f t="shared" si="5"/>
        <v>84189.374699797831</v>
      </c>
      <c r="M53" s="164">
        <f t="shared" si="4"/>
        <v>85873.162193793789</v>
      </c>
      <c r="N53" s="164">
        <f t="shared" si="4"/>
        <v>87590.62543766966</v>
      </c>
      <c r="O53" s="164">
        <f t="shared" si="4"/>
        <v>89342.437946423059</v>
      </c>
      <c r="P53" s="164">
        <f t="shared" si="4"/>
        <v>91129.286705351522</v>
      </c>
      <c r="Q53" s="164">
        <f t="shared" si="4"/>
        <v>92951.872439458559</v>
      </c>
      <c r="R53" s="164">
        <f t="shared" si="4"/>
        <v>94810.909888247726</v>
      </c>
    </row>
    <row r="54" spans="1:18" x14ac:dyDescent="0.25">
      <c r="A54" s="34" t="s">
        <v>70</v>
      </c>
      <c r="B54" s="35">
        <v>60936.383419999998</v>
      </c>
      <c r="C54" s="35">
        <v>62736.383419999998</v>
      </c>
      <c r="D54" s="35">
        <v>63991.111088400001</v>
      </c>
      <c r="E54" s="163">
        <v>65270.933310167995</v>
      </c>
      <c r="F54" s="164">
        <f t="shared" si="2"/>
        <v>69582.078455304581</v>
      </c>
      <c r="G54" s="164">
        <f t="shared" si="1"/>
        <v>72156.615358150841</v>
      </c>
      <c r="H54" s="164">
        <f t="shared" si="1"/>
        <v>74826.410126402421</v>
      </c>
      <c r="I54" s="164">
        <f t="shared" si="1"/>
        <v>77594.987301079309</v>
      </c>
      <c r="J54" s="164">
        <f t="shared" si="5"/>
        <v>79146.8870471009</v>
      </c>
      <c r="K54" s="164">
        <f t="shared" si="5"/>
        <v>80729.824788042912</v>
      </c>
      <c r="L54" s="164">
        <f t="shared" si="5"/>
        <v>82344.421283803778</v>
      </c>
      <c r="M54" s="164">
        <f t="shared" si="4"/>
        <v>83991.309709479858</v>
      </c>
      <c r="N54" s="164">
        <f t="shared" si="4"/>
        <v>85671.135903669463</v>
      </c>
      <c r="O54" s="164">
        <f t="shared" si="4"/>
        <v>87384.55862174285</v>
      </c>
      <c r="P54" s="164">
        <f t="shared" si="4"/>
        <v>89132.249794177711</v>
      </c>
      <c r="Q54" s="164">
        <f t="shared" si="4"/>
        <v>90914.894790061269</v>
      </c>
      <c r="R54" s="164">
        <f t="shared" si="4"/>
        <v>92733.192685862494</v>
      </c>
    </row>
    <row r="55" spans="1:18" x14ac:dyDescent="0.25">
      <c r="A55" s="34" t="s">
        <v>71</v>
      </c>
      <c r="B55" s="35">
        <v>58978.619479999994</v>
      </c>
      <c r="C55" s="35">
        <v>60778.619479999994</v>
      </c>
      <c r="D55" s="35">
        <v>61994.191869599992</v>
      </c>
      <c r="E55" s="163">
        <v>63234.075706991993</v>
      </c>
      <c r="F55" s="164">
        <f t="shared" si="2"/>
        <v>67410.686407438814</v>
      </c>
      <c r="G55" s="164">
        <f t="shared" si="1"/>
        <v>69904.881804514051</v>
      </c>
      <c r="H55" s="164">
        <f t="shared" si="1"/>
        <v>72491.362431281072</v>
      </c>
      <c r="I55" s="164">
        <f t="shared" si="1"/>
        <v>75173.542841238464</v>
      </c>
      <c r="J55" s="164">
        <f t="shared" si="5"/>
        <v>76677.013698063238</v>
      </c>
      <c r="K55" s="164">
        <f t="shared" si="5"/>
        <v>78210.5539720245</v>
      </c>
      <c r="L55" s="164">
        <f t="shared" si="5"/>
        <v>79774.765051464987</v>
      </c>
      <c r="M55" s="164">
        <f t="shared" si="4"/>
        <v>81370.260352494282</v>
      </c>
      <c r="N55" s="164">
        <f t="shared" si="4"/>
        <v>82997.66555954417</v>
      </c>
      <c r="O55" s="164">
        <f t="shared" si="4"/>
        <v>84657.618870735052</v>
      </c>
      <c r="P55" s="164">
        <f t="shared" si="4"/>
        <v>86350.771248149758</v>
      </c>
      <c r="Q55" s="164">
        <f t="shared" si="4"/>
        <v>88077.786673112758</v>
      </c>
      <c r="R55" s="164">
        <f t="shared" si="4"/>
        <v>89839.342406575015</v>
      </c>
    </row>
    <row r="56" spans="1:18" x14ac:dyDescent="0.25">
      <c r="A56" s="34" t="s">
        <v>72</v>
      </c>
      <c r="B56" s="35">
        <v>57023.515129999992</v>
      </c>
      <c r="C56" s="35">
        <v>58823.515129999992</v>
      </c>
      <c r="D56" s="35">
        <v>59999.985432599991</v>
      </c>
      <c r="E56" s="163">
        <v>61199.985141251986</v>
      </c>
      <c r="F56" s="164">
        <f t="shared" si="2"/>
        <v>65242.24415983168</v>
      </c>
      <c r="G56" s="164">
        <f t="shared" si="1"/>
        <v>67656.207193745446</v>
      </c>
      <c r="H56" s="164">
        <f t="shared" si="1"/>
        <v>70159.486859914017</v>
      </c>
      <c r="I56" s="164">
        <f t="shared" si="1"/>
        <v>72755.387873730826</v>
      </c>
      <c r="J56" s="164">
        <f t="shared" si="5"/>
        <v>74210.495631205442</v>
      </c>
      <c r="K56" s="164">
        <f t="shared" si="5"/>
        <v>75694.70554382955</v>
      </c>
      <c r="L56" s="164">
        <f t="shared" si="5"/>
        <v>77208.599654706137</v>
      </c>
      <c r="M56" s="164">
        <f t="shared" si="4"/>
        <v>78752.771647800255</v>
      </c>
      <c r="N56" s="164">
        <f t="shared" si="4"/>
        <v>80327.827080756266</v>
      </c>
      <c r="O56" s="164">
        <f t="shared" si="4"/>
        <v>81934.383622371388</v>
      </c>
      <c r="P56" s="164">
        <f t="shared" si="4"/>
        <v>83573.071294818816</v>
      </c>
      <c r="Q56" s="164">
        <f t="shared" si="4"/>
        <v>85244.5327207152</v>
      </c>
      <c r="R56" s="164">
        <f t="shared" si="4"/>
        <v>86949.423375129511</v>
      </c>
    </row>
    <row r="57" spans="1:18" x14ac:dyDescent="0.25">
      <c r="A57" s="34" t="s">
        <v>73</v>
      </c>
      <c r="B57" s="35">
        <v>55068.370019999988</v>
      </c>
      <c r="C57" s="35">
        <v>56868.370019999988</v>
      </c>
      <c r="D57" s="35">
        <v>58005.737420399993</v>
      </c>
      <c r="E57" s="163">
        <v>59165.852168807993</v>
      </c>
      <c r="F57" s="164">
        <f t="shared" si="2"/>
        <v>63073.756704557753</v>
      </c>
      <c r="G57" s="164">
        <f t="shared" si="1"/>
        <v>65407.485702626385</v>
      </c>
      <c r="H57" s="164">
        <f t="shared" si="1"/>
        <v>67827.562673623557</v>
      </c>
      <c r="I57" s="164">
        <f t="shared" si="1"/>
        <v>70337.182492547625</v>
      </c>
      <c r="J57" s="164">
        <f t="shared" si="5"/>
        <v>71743.926142398574</v>
      </c>
      <c r="K57" s="164">
        <f t="shared" si="5"/>
        <v>73178.804665246542</v>
      </c>
      <c r="L57" s="164">
        <f t="shared" si="5"/>
        <v>74642.380758551473</v>
      </c>
      <c r="M57" s="164">
        <f t="shared" si="4"/>
        <v>76135.228373722508</v>
      </c>
      <c r="N57" s="164">
        <f t="shared" si="4"/>
        <v>77657.932941196967</v>
      </c>
      <c r="O57" s="164">
        <f t="shared" si="4"/>
        <v>79211.091600020911</v>
      </c>
      <c r="P57" s="164">
        <f t="shared" si="4"/>
        <v>80795.313432021328</v>
      </c>
      <c r="Q57" s="164">
        <f t="shared" si="4"/>
        <v>82411.21970066175</v>
      </c>
      <c r="R57" s="164">
        <f t="shared" si="4"/>
        <v>84059.444094674982</v>
      </c>
    </row>
    <row r="58" spans="1:18" x14ac:dyDescent="0.25">
      <c r="A58" s="34" t="s">
        <v>74</v>
      </c>
      <c r="B58" s="35">
        <v>54015.681879999982</v>
      </c>
      <c r="C58" s="35">
        <v>55815.681879999982</v>
      </c>
      <c r="D58" s="35">
        <v>56931.995517599986</v>
      </c>
      <c r="E58" s="163">
        <v>58070.635427951987</v>
      </c>
      <c r="F58" s="164">
        <f t="shared" si="2"/>
        <v>61906.200897968214</v>
      </c>
      <c r="G58" s="164">
        <f t="shared" si="1"/>
        <v>64196.73033119303</v>
      </c>
      <c r="H58" s="164">
        <f t="shared" si="1"/>
        <v>66572.009353447167</v>
      </c>
      <c r="I58" s="164">
        <f t="shared" si="1"/>
        <v>69035.173699524705</v>
      </c>
      <c r="J58" s="164">
        <f t="shared" si="5"/>
        <v>70415.877173515197</v>
      </c>
      <c r="K58" s="164">
        <f t="shared" si="5"/>
        <v>71824.194716985498</v>
      </c>
      <c r="L58" s="164">
        <f t="shared" si="5"/>
        <v>73260.678611325202</v>
      </c>
      <c r="M58" s="164">
        <f t="shared" si="4"/>
        <v>74725.89218355171</v>
      </c>
      <c r="N58" s="164">
        <f t="shared" si="4"/>
        <v>76220.410027222752</v>
      </c>
      <c r="O58" s="164">
        <f t="shared" si="4"/>
        <v>77744.818227767202</v>
      </c>
      <c r="P58" s="164">
        <f t="shared" si="4"/>
        <v>79299.714592322547</v>
      </c>
      <c r="Q58" s="164">
        <f t="shared" si="4"/>
        <v>80885.708884168998</v>
      </c>
      <c r="R58" s="164">
        <f t="shared" si="4"/>
        <v>82503.423061852372</v>
      </c>
    </row>
    <row r="59" spans="1:18" x14ac:dyDescent="0.25">
      <c r="A59" s="34" t="s">
        <v>75</v>
      </c>
      <c r="B59" s="35">
        <v>52705.798139999984</v>
      </c>
      <c r="C59" s="35">
        <v>54505.798139999984</v>
      </c>
      <c r="D59" s="35">
        <v>55595.914102799994</v>
      </c>
      <c r="E59" s="163">
        <v>56707.832384855996</v>
      </c>
      <c r="F59" s="164">
        <f t="shared" si="2"/>
        <v>60453.384713875726</v>
      </c>
      <c r="G59" s="164">
        <f t="shared" si="1"/>
        <v>62690.159948289125</v>
      </c>
      <c r="H59" s="164">
        <f t="shared" si="1"/>
        <v>65009.69586637582</v>
      </c>
      <c r="I59" s="164">
        <f t="shared" si="1"/>
        <v>67415.054613431726</v>
      </c>
      <c r="J59" s="164">
        <f t="shared" si="5"/>
        <v>68763.355705700364</v>
      </c>
      <c r="K59" s="164">
        <f t="shared" si="5"/>
        <v>70138.622819814365</v>
      </c>
      <c r="L59" s="164">
        <f t="shared" si="5"/>
        <v>71541.395276210649</v>
      </c>
      <c r="M59" s="164">
        <f t="shared" si="4"/>
        <v>72972.223181734866</v>
      </c>
      <c r="N59" s="164">
        <f t="shared" si="4"/>
        <v>74431.667645369569</v>
      </c>
      <c r="O59" s="164">
        <f t="shared" si="4"/>
        <v>75920.300998276958</v>
      </c>
      <c r="P59" s="164">
        <f t="shared" si="4"/>
        <v>77438.707018242494</v>
      </c>
      <c r="Q59" s="164">
        <f t="shared" si="4"/>
        <v>78987.481158607348</v>
      </c>
      <c r="R59" s="164">
        <f t="shared" si="4"/>
        <v>80567.230781779494</v>
      </c>
    </row>
    <row r="60" spans="1:18" x14ac:dyDescent="0.25">
      <c r="A60" s="34" t="s">
        <v>76</v>
      </c>
      <c r="B60" s="35">
        <v>51373.098989999984</v>
      </c>
      <c r="C60" s="35">
        <v>53173.098989999984</v>
      </c>
      <c r="D60" s="35">
        <v>54236.56096979999</v>
      </c>
      <c r="E60" s="163">
        <v>55321.292189195992</v>
      </c>
      <c r="F60" s="164">
        <f t="shared" si="2"/>
        <v>58975.263538292384</v>
      </c>
      <c r="G60" s="164">
        <f t="shared" si="1"/>
        <v>61157.3482892092</v>
      </c>
      <c r="H60" s="164">
        <f t="shared" si="1"/>
        <v>63420.170175909938</v>
      </c>
      <c r="I60" s="164">
        <f t="shared" si="1"/>
        <v>65766.7164724186</v>
      </c>
      <c r="J60" s="164">
        <f t="shared" si="5"/>
        <v>67082.050801866979</v>
      </c>
      <c r="K60" s="164">
        <f t="shared" si="5"/>
        <v>68423.691817904313</v>
      </c>
      <c r="L60" s="164">
        <f t="shared" si="5"/>
        <v>69792.165654262397</v>
      </c>
      <c r="M60" s="164">
        <f t="shared" si="4"/>
        <v>71188.008967347647</v>
      </c>
      <c r="N60" s="164">
        <f t="shared" si="4"/>
        <v>72611.769146694598</v>
      </c>
      <c r="O60" s="164">
        <f t="shared" si="4"/>
        <v>74064.004529628495</v>
      </c>
      <c r="P60" s="164">
        <f t="shared" si="4"/>
        <v>75545.284620221064</v>
      </c>
      <c r="Q60" s="164">
        <f t="shared" si="4"/>
        <v>77056.190312625491</v>
      </c>
      <c r="R60" s="164">
        <f t="shared" si="4"/>
        <v>78597.314118877999</v>
      </c>
    </row>
    <row r="61" spans="1:18" x14ac:dyDescent="0.25">
      <c r="A61" s="34" t="s">
        <v>77</v>
      </c>
      <c r="B61" s="35">
        <v>50322.234859999997</v>
      </c>
      <c r="C61" s="35">
        <v>52122.234859999997</v>
      </c>
      <c r="D61" s="35">
        <v>53164.679557199997</v>
      </c>
      <c r="E61" s="163">
        <v>54227.973148343997</v>
      </c>
      <c r="F61" s="164">
        <f t="shared" si="2"/>
        <v>57809.730774792115</v>
      </c>
      <c r="G61" s="164">
        <f t="shared" si="1"/>
        <v>59948.69081345942</v>
      </c>
      <c r="H61" s="164">
        <f t="shared" si="1"/>
        <v>62166.792373557415</v>
      </c>
      <c r="I61" s="164">
        <f t="shared" si="1"/>
        <v>64466.963691379031</v>
      </c>
      <c r="J61" s="164">
        <f t="shared" si="5"/>
        <v>65756.302965206618</v>
      </c>
      <c r="K61" s="164">
        <f t="shared" si="5"/>
        <v>67071.429024510755</v>
      </c>
      <c r="L61" s="164">
        <f t="shared" si="5"/>
        <v>68412.857605000972</v>
      </c>
      <c r="M61" s="164">
        <f t="shared" si="4"/>
        <v>69781.114757100993</v>
      </c>
      <c r="N61" s="164">
        <f t="shared" si="4"/>
        <v>71176.737052243014</v>
      </c>
      <c r="O61" s="164">
        <f t="shared" si="4"/>
        <v>72600.271793287873</v>
      </c>
      <c r="P61" s="164">
        <f t="shared" si="4"/>
        <v>74052.277229153638</v>
      </c>
      <c r="Q61" s="164">
        <f t="shared" si="4"/>
        <v>75533.322773736712</v>
      </c>
      <c r="R61" s="164">
        <f t="shared" si="4"/>
        <v>77043.989229211453</v>
      </c>
    </row>
    <row r="62" spans="1:18" x14ac:dyDescent="0.25">
      <c r="A62" s="34" t="s">
        <v>78</v>
      </c>
      <c r="B62" s="35">
        <v>49267.671759999997</v>
      </c>
      <c r="C62" s="35">
        <v>51067.671759999997</v>
      </c>
      <c r="D62" s="35">
        <v>52089.025195199996</v>
      </c>
      <c r="E62" s="163">
        <v>53130.805699103999</v>
      </c>
      <c r="F62" s="164">
        <f t="shared" si="2"/>
        <v>56640.095415529817</v>
      </c>
      <c r="G62" s="164">
        <f t="shared" si="1"/>
        <v>58735.778945904414</v>
      </c>
      <c r="H62" s="164">
        <f t="shared" si="1"/>
        <v>60909.002766902871</v>
      </c>
      <c r="I62" s="164">
        <f t="shared" si="1"/>
        <v>63162.635869278274</v>
      </c>
      <c r="J62" s="164">
        <f t="shared" si="5"/>
        <v>64425.888586663837</v>
      </c>
      <c r="K62" s="164">
        <f t="shared" si="5"/>
        <v>65714.406358397115</v>
      </c>
      <c r="L62" s="164">
        <f t="shared" si="5"/>
        <v>67028.694485565065</v>
      </c>
      <c r="M62" s="164">
        <f t="shared" si="4"/>
        <v>68369.26837527637</v>
      </c>
      <c r="N62" s="164">
        <f t="shared" si="4"/>
        <v>69736.653742781898</v>
      </c>
      <c r="O62" s="164">
        <f t="shared" si="4"/>
        <v>71131.38681763754</v>
      </c>
      <c r="P62" s="164">
        <f t="shared" si="4"/>
        <v>72554.014553990288</v>
      </c>
      <c r="Q62" s="164">
        <f t="shared" si="4"/>
        <v>74005.094845070096</v>
      </c>
      <c r="R62" s="164">
        <f t="shared" si="4"/>
        <v>75485.196741971493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D64C-DCD1-4306-AD6B-4E204BEBA74E}">
  <dimension ref="A1:J23"/>
  <sheetViews>
    <sheetView workbookViewId="0">
      <selection activeCell="F62" sqref="F62"/>
    </sheetView>
  </sheetViews>
  <sheetFormatPr defaultRowHeight="15" x14ac:dyDescent="0.25"/>
  <cols>
    <col min="1" max="1" width="31.140625" customWidth="1"/>
    <col min="2" max="2" width="22.42578125" customWidth="1"/>
    <col min="3" max="3" width="18.85546875" customWidth="1"/>
    <col min="4" max="4" width="20.85546875" customWidth="1"/>
    <col min="5" max="5" width="35.85546875" customWidth="1"/>
    <col min="8" max="8" width="20.85546875" customWidth="1"/>
    <col min="9" max="9" width="21.5703125" customWidth="1"/>
    <col min="10" max="10" width="41.42578125" customWidth="1"/>
  </cols>
  <sheetData>
    <row r="1" spans="1:10" ht="15.75" x14ac:dyDescent="0.25">
      <c r="A1" s="140"/>
      <c r="B1" s="140"/>
      <c r="C1" s="140"/>
      <c r="D1" s="140"/>
      <c r="E1" s="140"/>
      <c r="F1" s="140"/>
      <c r="G1" s="141"/>
      <c r="H1" s="141"/>
      <c r="I1" s="141"/>
      <c r="J1" s="141"/>
    </row>
    <row r="2" spans="1:10" ht="15.75" x14ac:dyDescent="0.25">
      <c r="A2" s="140"/>
      <c r="B2" s="140"/>
      <c r="C2" s="140"/>
      <c r="D2" s="140"/>
      <c r="E2" s="140"/>
      <c r="F2" s="140"/>
      <c r="G2" s="141"/>
      <c r="H2" s="141"/>
      <c r="I2" s="141"/>
      <c r="J2" s="141"/>
    </row>
    <row r="3" spans="1:10" ht="15.75" x14ac:dyDescent="0.25">
      <c r="A3" s="142" t="s">
        <v>79</v>
      </c>
      <c r="B3" s="143"/>
      <c r="C3" s="143"/>
      <c r="D3" s="143"/>
      <c r="E3" s="143"/>
      <c r="F3" s="140"/>
      <c r="G3" s="141"/>
      <c r="H3" s="144" t="s">
        <v>80</v>
      </c>
      <c r="I3" s="145"/>
      <c r="J3" s="145"/>
    </row>
    <row r="4" spans="1:10" ht="15.75" x14ac:dyDescent="0.25">
      <c r="A4" s="140" t="s">
        <v>81</v>
      </c>
      <c r="B4" s="146" t="s">
        <v>82</v>
      </c>
      <c r="C4" s="140"/>
      <c r="D4" s="140"/>
      <c r="E4" s="140"/>
      <c r="F4" s="140"/>
      <c r="G4" s="141"/>
      <c r="H4" s="147"/>
      <c r="I4" s="148"/>
      <c r="J4" s="147"/>
    </row>
    <row r="5" spans="1:10" ht="15.75" x14ac:dyDescent="0.25">
      <c r="A5" s="140" t="s">
        <v>83</v>
      </c>
      <c r="B5" s="146" t="s">
        <v>84</v>
      </c>
      <c r="C5" s="140"/>
      <c r="D5" s="140"/>
      <c r="E5" s="140"/>
      <c r="F5" s="140"/>
      <c r="G5" s="141"/>
      <c r="H5" s="140" t="s">
        <v>85</v>
      </c>
      <c r="I5" s="149"/>
      <c r="J5" s="141"/>
    </row>
    <row r="6" spans="1:10" ht="15.75" x14ac:dyDescent="0.25">
      <c r="A6" s="140" t="s">
        <v>86</v>
      </c>
      <c r="B6" s="146" t="s">
        <v>87</v>
      </c>
      <c r="C6" s="140"/>
      <c r="D6" s="140"/>
      <c r="E6" s="140"/>
      <c r="F6" s="140"/>
      <c r="G6" s="141"/>
      <c r="H6" s="140" t="s">
        <v>88</v>
      </c>
      <c r="I6" s="149" t="s">
        <v>89</v>
      </c>
      <c r="J6" s="139">
        <v>5.7000000000000002E-2</v>
      </c>
    </row>
    <row r="7" spans="1:10" ht="15.75" x14ac:dyDescent="0.25">
      <c r="A7" s="140" t="s">
        <v>90</v>
      </c>
      <c r="B7" s="146" t="s">
        <v>91</v>
      </c>
      <c r="C7" s="140"/>
      <c r="D7" s="140"/>
      <c r="E7" s="140"/>
      <c r="F7" s="140"/>
      <c r="G7" s="141"/>
      <c r="H7" s="140" t="s">
        <v>92</v>
      </c>
      <c r="I7" s="149" t="s">
        <v>93</v>
      </c>
      <c r="J7" s="139">
        <v>2E-3</v>
      </c>
    </row>
    <row r="8" spans="1:10" ht="15.75" x14ac:dyDescent="0.25">
      <c r="A8" s="140"/>
      <c r="B8" s="140"/>
      <c r="C8" s="140"/>
      <c r="D8" s="140"/>
      <c r="E8" s="140"/>
      <c r="F8" s="140"/>
      <c r="G8" s="141"/>
      <c r="H8" s="140" t="s">
        <v>94</v>
      </c>
      <c r="I8" s="149" t="s">
        <v>95</v>
      </c>
      <c r="J8" s="139">
        <v>0.17</v>
      </c>
    </row>
    <row r="9" spans="1:10" ht="15.75" x14ac:dyDescent="0.25">
      <c r="A9" s="146"/>
      <c r="B9" s="146"/>
      <c r="C9" s="146"/>
      <c r="D9" s="146"/>
      <c r="E9" s="146"/>
      <c r="F9" s="146"/>
      <c r="G9" s="149"/>
      <c r="H9" s="140" t="s">
        <v>96</v>
      </c>
      <c r="I9" s="149" t="s">
        <v>97</v>
      </c>
      <c r="J9" s="139">
        <f>J8*J6</f>
        <v>9.6900000000000007E-3</v>
      </c>
    </row>
    <row r="10" spans="1:10" ht="15.75" x14ac:dyDescent="0.25">
      <c r="A10" s="143"/>
      <c r="B10" s="142" t="s">
        <v>98</v>
      </c>
      <c r="C10" s="143"/>
      <c r="D10" s="142" t="s">
        <v>99</v>
      </c>
      <c r="E10" s="143"/>
      <c r="F10" s="146"/>
      <c r="G10" s="149"/>
      <c r="H10" s="140" t="s">
        <v>100</v>
      </c>
      <c r="I10" s="149" t="s">
        <v>101</v>
      </c>
      <c r="J10" s="139">
        <v>2.4400000000000002E-2</v>
      </c>
    </row>
    <row r="11" spans="1:10" ht="15.75" x14ac:dyDescent="0.25">
      <c r="A11" s="150"/>
      <c r="B11" s="142" t="s">
        <v>102</v>
      </c>
      <c r="C11" s="142" t="s">
        <v>103</v>
      </c>
      <c r="D11" s="142" t="s">
        <v>102</v>
      </c>
      <c r="E11" s="142" t="s">
        <v>103</v>
      </c>
      <c r="F11" s="146"/>
      <c r="G11" s="149"/>
      <c r="H11" s="140" t="s">
        <v>104</v>
      </c>
      <c r="I11" s="149" t="s">
        <v>105</v>
      </c>
      <c r="J11" s="139">
        <v>1.4999999999999999E-2</v>
      </c>
    </row>
    <row r="12" spans="1:10" ht="15.75" x14ac:dyDescent="0.25">
      <c r="A12" s="151" t="s">
        <v>106</v>
      </c>
      <c r="B12" s="150"/>
      <c r="C12" s="150"/>
      <c r="D12" s="150"/>
      <c r="E12" s="150"/>
      <c r="F12" s="146"/>
      <c r="G12" s="149"/>
      <c r="H12" s="140" t="s">
        <v>107</v>
      </c>
      <c r="I12" s="149" t="s">
        <v>108</v>
      </c>
      <c r="J12" s="139">
        <v>1.0699999999999999E-2</v>
      </c>
    </row>
    <row r="13" spans="1:10" ht="15.75" x14ac:dyDescent="0.25">
      <c r="A13" s="151" t="s">
        <v>109</v>
      </c>
      <c r="B13" s="150">
        <v>0.4</v>
      </c>
      <c r="C13" s="150">
        <v>0.4</v>
      </c>
      <c r="D13" s="150"/>
      <c r="E13" s="150"/>
      <c r="F13" s="146"/>
      <c r="G13" s="149"/>
      <c r="H13" s="152"/>
      <c r="I13" s="149"/>
      <c r="J13" s="139">
        <f>SUM(J6:J12)</f>
        <v>0.28878999999999999</v>
      </c>
    </row>
    <row r="14" spans="1:10" ht="15.75" x14ac:dyDescent="0.25">
      <c r="A14" s="151" t="s">
        <v>110</v>
      </c>
      <c r="B14" s="146">
        <v>0.4</v>
      </c>
      <c r="C14" s="146">
        <v>0.4</v>
      </c>
      <c r="D14" s="146"/>
      <c r="E14" s="146">
        <v>0.428571429</v>
      </c>
      <c r="F14" s="146"/>
      <c r="G14" s="149"/>
      <c r="H14" s="147"/>
      <c r="I14" s="154"/>
      <c r="J14" s="155"/>
    </row>
    <row r="15" spans="1:10" ht="15.75" x14ac:dyDescent="0.25">
      <c r="A15" s="151" t="s">
        <v>111</v>
      </c>
      <c r="B15" s="150">
        <v>0.4</v>
      </c>
      <c r="C15" s="150">
        <v>0.4</v>
      </c>
      <c r="D15" s="150"/>
      <c r="E15" s="150"/>
      <c r="F15" s="146"/>
      <c r="G15" s="149"/>
      <c r="H15" s="140" t="s">
        <v>112</v>
      </c>
      <c r="I15" s="140"/>
      <c r="J15" s="149"/>
    </row>
    <row r="16" spans="1:10" ht="15.75" x14ac:dyDescent="0.25">
      <c r="A16" s="146"/>
      <c r="B16" s="146"/>
      <c r="C16" s="146"/>
      <c r="D16" s="146"/>
      <c r="E16" s="146"/>
      <c r="F16" s="146"/>
      <c r="G16" s="149"/>
      <c r="H16" s="140" t="s">
        <v>88</v>
      </c>
      <c r="I16" s="139" t="s">
        <v>113</v>
      </c>
      <c r="J16" s="139">
        <v>5.7000000000000002E-2</v>
      </c>
    </row>
    <row r="17" spans="1:10" ht="15.75" x14ac:dyDescent="0.25">
      <c r="A17" s="142" t="s">
        <v>114</v>
      </c>
      <c r="B17" s="156"/>
      <c r="C17" s="156"/>
      <c r="D17" s="156"/>
      <c r="E17" s="156"/>
      <c r="F17" s="140"/>
      <c r="G17" s="149"/>
      <c r="H17" s="140" t="s">
        <v>92</v>
      </c>
      <c r="I17" s="139" t="s">
        <v>115</v>
      </c>
      <c r="J17" s="139">
        <v>2E-3</v>
      </c>
    </row>
    <row r="18" spans="1:10" ht="15.75" x14ac:dyDescent="0.25">
      <c r="A18" s="140" t="s">
        <v>116</v>
      </c>
      <c r="B18" s="142" t="s">
        <v>117</v>
      </c>
      <c r="C18" s="142" t="s">
        <v>118</v>
      </c>
      <c r="D18" s="142" t="s">
        <v>119</v>
      </c>
      <c r="E18" s="141"/>
      <c r="F18" s="140"/>
      <c r="G18" s="141"/>
      <c r="H18" s="140" t="s">
        <v>94</v>
      </c>
      <c r="I18" s="139" t="s">
        <v>120</v>
      </c>
      <c r="J18" s="139">
        <v>0.105</v>
      </c>
    </row>
    <row r="19" spans="1:10" ht="15.75" x14ac:dyDescent="0.25">
      <c r="A19" s="157" t="s">
        <v>121</v>
      </c>
      <c r="B19" s="146">
        <v>1</v>
      </c>
      <c r="C19" s="140"/>
      <c r="D19" s="161">
        <f>IF(OncostsException="Yes: 30%", 1.3,(1+$J$13))</f>
        <v>1.2887900000000001</v>
      </c>
      <c r="E19" s="158"/>
      <c r="F19" s="140"/>
      <c r="G19" s="141"/>
      <c r="H19" s="140" t="s">
        <v>96</v>
      </c>
      <c r="I19" s="139" t="s">
        <v>122</v>
      </c>
      <c r="J19" s="139">
        <f>J18*J16</f>
        <v>5.9849999999999999E-3</v>
      </c>
    </row>
    <row r="20" spans="1:10" ht="15.75" x14ac:dyDescent="0.25">
      <c r="A20" s="157" t="s">
        <v>123</v>
      </c>
      <c r="B20" s="146">
        <v>260.89299999999997</v>
      </c>
      <c r="C20" s="140"/>
      <c r="D20" s="161">
        <f>IF(OncostsException="Yes: 30%", 1.3,(1+$J$13))</f>
        <v>1.2887900000000001</v>
      </c>
      <c r="E20" s="140"/>
      <c r="F20" s="140"/>
      <c r="G20" s="141"/>
      <c r="H20" s="140" t="s">
        <v>100</v>
      </c>
      <c r="I20" s="139" t="s">
        <v>124</v>
      </c>
      <c r="J20" s="139"/>
    </row>
    <row r="21" spans="1:10" ht="15.75" x14ac:dyDescent="0.25">
      <c r="A21" s="157" t="s">
        <v>125</v>
      </c>
      <c r="B21" s="146">
        <v>1891.4742499999998</v>
      </c>
      <c r="C21" s="140"/>
      <c r="D21" s="161">
        <f>IF(OncostsException="Yes: 30%", 1.3,(1+$J$13))</f>
        <v>1.2887900000000001</v>
      </c>
      <c r="E21" s="140"/>
      <c r="F21" s="140"/>
      <c r="G21" s="141"/>
      <c r="H21" s="140" t="s">
        <v>104</v>
      </c>
      <c r="I21" s="139" t="s">
        <v>124</v>
      </c>
      <c r="J21" s="139"/>
    </row>
    <row r="22" spans="1:10" ht="15.75" x14ac:dyDescent="0.25">
      <c r="A22" s="157" t="s">
        <v>126</v>
      </c>
      <c r="B22" s="146">
        <v>1891.4742499999998</v>
      </c>
      <c r="C22" s="159">
        <v>1.25</v>
      </c>
      <c r="D22" s="161">
        <f>IF(OncostsException="Yes: 30%", 1.3,(1+$J$23))</f>
        <v>1.1699850000000001</v>
      </c>
      <c r="E22" s="158"/>
      <c r="F22" s="140"/>
      <c r="G22" s="141"/>
      <c r="H22" s="140" t="s">
        <v>107</v>
      </c>
      <c r="I22" s="139" t="s">
        <v>124</v>
      </c>
      <c r="J22" s="139"/>
    </row>
    <row r="23" spans="1:10" ht="15.75" x14ac:dyDescent="0.25">
      <c r="A23" s="157"/>
      <c r="B23" s="146"/>
      <c r="C23" s="138"/>
      <c r="D23" s="160" t="s">
        <v>127</v>
      </c>
      <c r="E23" s="140"/>
      <c r="F23" s="140"/>
      <c r="G23" s="141"/>
      <c r="H23" s="152"/>
      <c r="I23" s="139"/>
      <c r="J23" s="153">
        <f>SUM(J16:J19)</f>
        <v>0.169985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7886-8853-4BCA-BDBA-820FE90E885F}">
  <dimension ref="A1:K91"/>
  <sheetViews>
    <sheetView showGridLines="0" zoomScale="120" zoomScaleNormal="120" workbookViewId="0">
      <selection activeCell="F62" sqref="F62"/>
    </sheetView>
  </sheetViews>
  <sheetFormatPr defaultColWidth="18.140625" defaultRowHeight="13.5" customHeight="1" x14ac:dyDescent="0.25"/>
  <cols>
    <col min="1" max="1" width="32.42578125" style="60" customWidth="1"/>
    <col min="2" max="3" width="18.140625" style="60"/>
    <col min="4" max="4" width="19.28515625" style="60" customWidth="1"/>
    <col min="5" max="5" width="35.28515625" style="60" customWidth="1"/>
    <col min="6" max="6" width="8.7109375" style="60" customWidth="1"/>
    <col min="7" max="7" width="14" style="61" customWidth="1"/>
    <col min="8" max="8" width="18.140625" style="61"/>
    <col min="9" max="9" width="15.5703125" style="61" customWidth="1"/>
    <col min="10" max="10" width="13" style="61" customWidth="1"/>
    <col min="11" max="16384" width="18.140625" style="61"/>
  </cols>
  <sheetData>
    <row r="1" spans="1:10" s="42" customFormat="1" ht="13.5" customHeight="1" x14ac:dyDescent="0.25">
      <c r="A1" s="41"/>
      <c r="B1" s="41"/>
      <c r="C1" s="41"/>
      <c r="D1" s="41"/>
      <c r="E1" s="41"/>
      <c r="F1" s="41"/>
    </row>
    <row r="2" spans="1:10" s="42" customFormat="1" ht="13.5" customHeight="1" x14ac:dyDescent="0.25">
      <c r="A2" s="41"/>
      <c r="B2" s="41"/>
      <c r="C2" s="41"/>
      <c r="D2" s="41"/>
      <c r="E2" s="41"/>
      <c r="F2" s="41"/>
    </row>
    <row r="3" spans="1:10" s="42" customFormat="1" ht="13.5" customHeight="1" x14ac:dyDescent="0.2">
      <c r="A3" s="43" t="s">
        <v>79</v>
      </c>
      <c r="B3" s="44"/>
      <c r="C3" s="44"/>
      <c r="D3" s="44"/>
      <c r="E3" s="44"/>
      <c r="F3" s="41"/>
      <c r="H3" s="45" t="s">
        <v>80</v>
      </c>
      <c r="I3" s="46"/>
      <c r="J3" s="46"/>
    </row>
    <row r="4" spans="1:10" s="42" customFormat="1" ht="13.5" customHeight="1" x14ac:dyDescent="0.2">
      <c r="A4" s="47" t="s">
        <v>81</v>
      </c>
      <c r="B4" s="48" t="s">
        <v>82</v>
      </c>
      <c r="C4" s="49"/>
      <c r="D4" s="49"/>
      <c r="E4" s="49"/>
      <c r="F4" s="41"/>
      <c r="H4" s="50"/>
      <c r="I4" s="51"/>
      <c r="J4" s="50"/>
    </row>
    <row r="5" spans="1:10" s="42" customFormat="1" ht="13.5" customHeight="1" thickBot="1" x14ac:dyDescent="0.3">
      <c r="A5" s="47" t="s">
        <v>83</v>
      </c>
      <c r="B5" s="48" t="s">
        <v>84</v>
      </c>
      <c r="C5" s="49"/>
      <c r="D5" s="49"/>
      <c r="E5" s="49"/>
      <c r="F5" s="41"/>
      <c r="H5" s="52" t="s">
        <v>85</v>
      </c>
      <c r="I5" s="53"/>
      <c r="J5" s="54"/>
    </row>
    <row r="6" spans="1:10" s="42" customFormat="1" ht="13.5" customHeight="1" x14ac:dyDescent="0.25">
      <c r="A6" s="47" t="s">
        <v>86</v>
      </c>
      <c r="B6" s="48" t="s">
        <v>87</v>
      </c>
      <c r="C6" s="49"/>
      <c r="D6" s="49"/>
      <c r="E6" s="49"/>
      <c r="F6" s="41"/>
      <c r="H6" s="55" t="s">
        <v>88</v>
      </c>
      <c r="I6" s="56" t="s">
        <v>89</v>
      </c>
      <c r="J6" s="57">
        <v>4.9500000000000002E-2</v>
      </c>
    </row>
    <row r="7" spans="1:10" s="42" customFormat="1" ht="13.5" customHeight="1" x14ac:dyDescent="0.25">
      <c r="A7" s="47" t="s">
        <v>90</v>
      </c>
      <c r="B7" s="48" t="s">
        <v>91</v>
      </c>
      <c r="C7" s="49"/>
      <c r="D7" s="49"/>
      <c r="E7" s="49"/>
      <c r="F7" s="41"/>
      <c r="H7" s="47" t="s">
        <v>92</v>
      </c>
      <c r="I7" s="58" t="s">
        <v>93</v>
      </c>
      <c r="J7" s="59">
        <v>2.5000000000000001E-3</v>
      </c>
    </row>
    <row r="8" spans="1:10" s="42" customFormat="1" ht="13.5" customHeight="1" x14ac:dyDescent="0.25">
      <c r="A8" s="41"/>
      <c r="B8" s="41"/>
      <c r="C8" s="41"/>
      <c r="D8" s="41"/>
      <c r="E8" s="41"/>
      <c r="F8" s="41"/>
      <c r="H8" s="47" t="s">
        <v>94</v>
      </c>
      <c r="I8" s="58" t="s">
        <v>95</v>
      </c>
      <c r="J8" s="59">
        <v>0.17</v>
      </c>
    </row>
    <row r="9" spans="1:10" ht="13.5" customHeight="1" x14ac:dyDescent="0.25">
      <c r="H9" s="47" t="s">
        <v>96</v>
      </c>
      <c r="I9" s="58" t="s">
        <v>97</v>
      </c>
      <c r="J9" s="59">
        <v>8.4150000000000006E-3</v>
      </c>
    </row>
    <row r="10" spans="1:10" ht="13.5" customHeight="1" x14ac:dyDescent="0.2">
      <c r="A10" s="62"/>
      <c r="B10" s="63" t="s">
        <v>98</v>
      </c>
      <c r="C10" s="62"/>
      <c r="D10" s="63" t="s">
        <v>99</v>
      </c>
      <c r="E10" s="62"/>
      <c r="H10" s="47" t="s">
        <v>100</v>
      </c>
      <c r="I10" s="58" t="s">
        <v>101</v>
      </c>
      <c r="J10" s="59">
        <v>2.4E-2</v>
      </c>
    </row>
    <row r="11" spans="1:10" ht="13.5" customHeight="1" x14ac:dyDescent="0.2">
      <c r="A11" s="64"/>
      <c r="B11" s="63" t="s">
        <v>102</v>
      </c>
      <c r="C11" s="63" t="s">
        <v>103</v>
      </c>
      <c r="D11" s="63" t="s">
        <v>102</v>
      </c>
      <c r="E11" s="63" t="s">
        <v>103</v>
      </c>
      <c r="H11" s="47" t="s">
        <v>104</v>
      </c>
      <c r="I11" s="58" t="s">
        <v>105</v>
      </c>
      <c r="J11" s="59">
        <v>1.4999999999999999E-2</v>
      </c>
    </row>
    <row r="12" spans="1:10" ht="13.5" customHeight="1" x14ac:dyDescent="0.2">
      <c r="A12" s="65" t="s">
        <v>106</v>
      </c>
      <c r="B12" s="64"/>
      <c r="C12" s="64"/>
      <c r="D12" s="64"/>
      <c r="E12" s="64"/>
      <c r="H12" s="47" t="s">
        <v>107</v>
      </c>
      <c r="I12" s="58" t="s">
        <v>108</v>
      </c>
      <c r="J12" s="59">
        <v>1.2800000000000001E-2</v>
      </c>
    </row>
    <row r="13" spans="1:10" ht="13.5" customHeight="1" x14ac:dyDescent="0.2">
      <c r="A13" s="65" t="s">
        <v>109</v>
      </c>
      <c r="B13" s="64">
        <v>0.4</v>
      </c>
      <c r="C13" s="64">
        <v>0.4</v>
      </c>
      <c r="D13" s="64"/>
      <c r="E13" s="64"/>
      <c r="H13" s="66"/>
      <c r="J13" s="67">
        <v>0.28221500000000005</v>
      </c>
    </row>
    <row r="14" spans="1:10" ht="13.5" customHeight="1" x14ac:dyDescent="0.2">
      <c r="A14" s="65" t="s">
        <v>110</v>
      </c>
      <c r="B14" s="48">
        <v>0.4</v>
      </c>
      <c r="C14" s="48">
        <v>0.4</v>
      </c>
      <c r="D14" s="48"/>
      <c r="E14" s="48">
        <v>0.428571429</v>
      </c>
      <c r="H14" s="50"/>
      <c r="I14" s="68"/>
      <c r="J14" s="69"/>
    </row>
    <row r="15" spans="1:10" ht="13.5" customHeight="1" thickBot="1" x14ac:dyDescent="0.25">
      <c r="A15" s="65" t="s">
        <v>111</v>
      </c>
      <c r="B15" s="64">
        <v>0.4</v>
      </c>
      <c r="C15" s="64">
        <v>0.4</v>
      </c>
      <c r="D15" s="64"/>
      <c r="E15" s="64"/>
      <c r="H15" s="52" t="s">
        <v>112</v>
      </c>
      <c r="I15" s="52"/>
      <c r="J15" s="53"/>
    </row>
    <row r="16" spans="1:10" ht="13.5" customHeight="1" x14ac:dyDescent="0.25">
      <c r="H16" s="55" t="s">
        <v>88</v>
      </c>
      <c r="I16" s="57" t="s">
        <v>113</v>
      </c>
      <c r="J16" s="57">
        <v>4.9500000000000002E-2</v>
      </c>
    </row>
    <row r="17" spans="1:11" ht="13.5" customHeight="1" x14ac:dyDescent="0.2">
      <c r="A17" s="70" t="s">
        <v>114</v>
      </c>
      <c r="B17" s="71"/>
      <c r="C17" s="71"/>
      <c r="D17" s="71"/>
      <c r="E17" s="71"/>
      <c r="F17" s="41"/>
      <c r="H17" s="47" t="s">
        <v>92</v>
      </c>
      <c r="I17" s="59" t="s">
        <v>115</v>
      </c>
      <c r="J17" s="59">
        <v>2.5000000000000001E-3</v>
      </c>
    </row>
    <row r="18" spans="1:11" s="42" customFormat="1" ht="13.5" customHeight="1" x14ac:dyDescent="0.2">
      <c r="A18" s="47" t="s">
        <v>116</v>
      </c>
      <c r="B18" s="63" t="s">
        <v>117</v>
      </c>
      <c r="C18" s="63" t="s">
        <v>118</v>
      </c>
      <c r="D18" s="63" t="s">
        <v>119</v>
      </c>
      <c r="F18" s="41"/>
      <c r="H18" s="47" t="s">
        <v>94</v>
      </c>
      <c r="I18" s="59" t="s">
        <v>120</v>
      </c>
      <c r="J18" s="59">
        <v>9.5000000000000001E-2</v>
      </c>
    </row>
    <row r="19" spans="1:11" s="42" customFormat="1" ht="11.25" x14ac:dyDescent="0.25">
      <c r="A19" s="72" t="s">
        <v>121</v>
      </c>
      <c r="B19" s="48">
        <v>1</v>
      </c>
      <c r="C19" s="47"/>
      <c r="D19" s="73">
        <f>IF(OncostsException="Yes: 30%", 1.3,1.28222)</f>
        <v>1.2822199999999999</v>
      </c>
      <c r="E19" s="74"/>
      <c r="F19" s="41"/>
      <c r="H19" s="47" t="s">
        <v>96</v>
      </c>
      <c r="I19" s="59" t="s">
        <v>122</v>
      </c>
      <c r="J19" s="59">
        <v>4.7025000000000001E-3</v>
      </c>
    </row>
    <row r="20" spans="1:11" s="42" customFormat="1" ht="13.5" customHeight="1" x14ac:dyDescent="0.25">
      <c r="A20" s="72" t="s">
        <v>123</v>
      </c>
      <c r="B20" s="48">
        <v>260.89299999999997</v>
      </c>
      <c r="C20" s="47"/>
      <c r="D20" s="73">
        <f>IF(OncostsException="Yes: 30%", 1.3,1.28222)</f>
        <v>1.2822199999999999</v>
      </c>
      <c r="E20" s="41"/>
      <c r="F20" s="41"/>
      <c r="H20" s="47" t="s">
        <v>100</v>
      </c>
      <c r="I20" s="59" t="s">
        <v>124</v>
      </c>
      <c r="J20" s="59"/>
    </row>
    <row r="21" spans="1:11" s="42" customFormat="1" ht="13.5" customHeight="1" x14ac:dyDescent="0.25">
      <c r="A21" s="72" t="s">
        <v>125</v>
      </c>
      <c r="B21" s="48">
        <v>1891.4742499999998</v>
      </c>
      <c r="C21" s="47"/>
      <c r="D21" s="73">
        <f>IF(OncostsException="Yes: 30%", 1.3,1.28222)</f>
        <v>1.2822199999999999</v>
      </c>
      <c r="E21" s="41"/>
      <c r="F21" s="41"/>
      <c r="H21" s="47" t="s">
        <v>104</v>
      </c>
      <c r="I21" s="59" t="s">
        <v>124</v>
      </c>
      <c r="J21" s="59"/>
    </row>
    <row r="22" spans="1:11" s="42" customFormat="1" ht="11.25" x14ac:dyDescent="0.25">
      <c r="A22" s="72" t="s">
        <v>126</v>
      </c>
      <c r="B22" s="48">
        <v>1891.4742499999998</v>
      </c>
      <c r="C22" s="75">
        <v>1.25</v>
      </c>
      <c r="D22" s="76">
        <f>IF(OncostsException="Yes: 30%", 1.3,1.1517)</f>
        <v>1.1516999999999999</v>
      </c>
      <c r="E22" s="74"/>
      <c r="F22" s="41"/>
      <c r="H22" s="47" t="s">
        <v>107</v>
      </c>
      <c r="I22" s="59" t="s">
        <v>124</v>
      </c>
      <c r="J22" s="59"/>
    </row>
    <row r="23" spans="1:11" s="42" customFormat="1" ht="13.5" customHeight="1" x14ac:dyDescent="0.2">
      <c r="A23" s="77"/>
      <c r="B23" s="60"/>
      <c r="C23" s="78"/>
      <c r="D23" s="79" t="s">
        <v>127</v>
      </c>
      <c r="E23" s="41"/>
      <c r="F23" s="41"/>
      <c r="H23" s="66"/>
      <c r="I23" s="80"/>
      <c r="J23" s="67">
        <v>0.15170250000000002</v>
      </c>
      <c r="K23" s="81"/>
    </row>
    <row r="24" spans="1:11" s="42" customFormat="1" ht="13.5" customHeight="1" x14ac:dyDescent="0.25">
      <c r="A24" s="41"/>
      <c r="B24" s="41"/>
      <c r="D24" s="41"/>
      <c r="E24" s="41"/>
      <c r="F24" s="41"/>
    </row>
    <row r="25" spans="1:11" s="42" customFormat="1" ht="13.5" customHeight="1" x14ac:dyDescent="0.25">
      <c r="A25" s="60"/>
      <c r="B25" s="41"/>
      <c r="C25" s="41"/>
      <c r="E25" s="41"/>
      <c r="F25" s="41"/>
    </row>
    <row r="26" spans="1:11" s="42" customFormat="1" ht="13.5" customHeight="1" x14ac:dyDescent="0.25">
      <c r="A26" s="60"/>
      <c r="B26" s="60"/>
      <c r="C26" s="60"/>
      <c r="D26" s="60"/>
      <c r="E26" s="60"/>
      <c r="F26" s="60"/>
      <c r="H26" s="61"/>
      <c r="I26" s="61"/>
      <c r="J26" s="61"/>
    </row>
    <row r="28" spans="1:11" ht="13.5" customHeight="1" x14ac:dyDescent="0.25">
      <c r="B28" s="41"/>
      <c r="H28" s="60"/>
      <c r="I28" s="60"/>
      <c r="J28" s="60"/>
    </row>
    <row r="29" spans="1:11" s="60" customFormat="1" ht="13.5" customHeight="1" x14ac:dyDescent="0.25">
      <c r="A29" s="77"/>
      <c r="B29" s="82"/>
      <c r="H29" s="61"/>
      <c r="I29" s="61"/>
      <c r="J29" s="61"/>
    </row>
    <row r="30" spans="1:11" ht="13.5" customHeight="1" x14ac:dyDescent="0.25">
      <c r="A30" s="77"/>
      <c r="B30" s="82"/>
    </row>
    <row r="31" spans="1:11" ht="13.5" customHeight="1" x14ac:dyDescent="0.25">
      <c r="A31" s="77"/>
      <c r="B31" s="82"/>
    </row>
    <row r="57" spans="2:2" s="60" customFormat="1" ht="13.5" customHeight="1" x14ac:dyDescent="0.2">
      <c r="B57" s="83"/>
    </row>
    <row r="58" spans="2:2" s="60" customFormat="1" ht="13.5" customHeight="1" x14ac:dyDescent="0.2">
      <c r="B58" s="83"/>
    </row>
    <row r="59" spans="2:2" s="60" customFormat="1" ht="13.5" customHeight="1" x14ac:dyDescent="0.2">
      <c r="B59" s="83"/>
    </row>
    <row r="60" spans="2:2" s="60" customFormat="1" ht="13.5" customHeight="1" x14ac:dyDescent="0.2">
      <c r="B60" s="83"/>
    </row>
    <row r="61" spans="2:2" s="60" customFormat="1" ht="13.5" customHeight="1" x14ac:dyDescent="0.2">
      <c r="B61" s="83"/>
    </row>
    <row r="62" spans="2:2" s="60" customFormat="1" ht="13.5" customHeight="1" x14ac:dyDescent="0.2">
      <c r="B62" s="83"/>
    </row>
    <row r="63" spans="2:2" s="60" customFormat="1" ht="13.5" customHeight="1" x14ac:dyDescent="0.2">
      <c r="B63" s="83"/>
    </row>
    <row r="64" spans="2:2" s="60" customFormat="1" ht="13.5" customHeight="1" x14ac:dyDescent="0.2">
      <c r="B64" s="83"/>
    </row>
    <row r="65" spans="1:2" s="60" customFormat="1" ht="13.5" customHeight="1" x14ac:dyDescent="0.2">
      <c r="B65" s="83"/>
    </row>
    <row r="66" spans="1:2" s="60" customFormat="1" ht="13.5" customHeight="1" x14ac:dyDescent="0.2">
      <c r="B66" s="83"/>
    </row>
    <row r="67" spans="1:2" s="60" customFormat="1" ht="13.5" customHeight="1" x14ac:dyDescent="0.2">
      <c r="B67" s="83"/>
    </row>
    <row r="68" spans="1:2" s="60" customFormat="1" ht="13.5" customHeight="1" x14ac:dyDescent="0.2">
      <c r="A68" s="41"/>
      <c r="B68" s="83"/>
    </row>
    <row r="69" spans="1:2" s="60" customFormat="1" ht="13.5" customHeight="1" x14ac:dyDescent="0.2">
      <c r="B69" s="83"/>
    </row>
    <row r="70" spans="1:2" s="60" customFormat="1" ht="13.5" customHeight="1" x14ac:dyDescent="0.2">
      <c r="B70" s="83"/>
    </row>
    <row r="71" spans="1:2" s="60" customFormat="1" ht="13.5" customHeight="1" x14ac:dyDescent="0.2">
      <c r="A71" s="41"/>
      <c r="B71" s="83"/>
    </row>
    <row r="72" spans="1:2" s="60" customFormat="1" ht="13.5" customHeight="1" x14ac:dyDescent="0.2">
      <c r="B72" s="83"/>
    </row>
    <row r="73" spans="1:2" s="60" customFormat="1" ht="13.5" customHeight="1" x14ac:dyDescent="0.2">
      <c r="B73" s="83"/>
    </row>
    <row r="74" spans="1:2" s="60" customFormat="1" ht="13.5" customHeight="1" x14ac:dyDescent="0.2">
      <c r="B74" s="83"/>
    </row>
    <row r="75" spans="1:2" s="60" customFormat="1" ht="13.5" customHeight="1" x14ac:dyDescent="0.2">
      <c r="A75" s="83"/>
      <c r="B75" s="83"/>
    </row>
    <row r="91" spans="1:1" s="60" customFormat="1" ht="13.5" customHeight="1" x14ac:dyDescent="0.25">
      <c r="A91" s="84"/>
    </row>
  </sheetData>
  <sheetProtection algorithmName="SHA-512" hashValue="Wltbu+16YSPBE0yIx0ebRFiP9b6HigDY3vN2RyCJkwUqx/ATdVBkfvDchSu4u0UlOXYxqc/sgZ4704uYqfLyHw==" saltValue="Fdpv2f3W5V6vjxYo68Ab0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29</vt:i4>
      </vt:variant>
    </vt:vector>
  </HeadingPairs>
  <TitlesOfParts>
    <vt:vector size="36" baseType="lpstr">
      <vt:lpstr>How to Use this Spreadsheet</vt:lpstr>
      <vt:lpstr>UQ Research Academic Staff</vt:lpstr>
      <vt:lpstr>UQ Professional Staff</vt:lpstr>
      <vt:lpstr>Admin-Salaries</vt:lpstr>
      <vt:lpstr>Admin-Salaries_2</vt:lpstr>
      <vt:lpstr>Admin-Other_2</vt:lpstr>
      <vt:lpstr>Admin-Other</vt:lpstr>
      <vt:lpstr>BaseSalaries</vt:lpstr>
      <vt:lpstr>'How to Use this Spreadsheet'!CasualLoadingMultiplier</vt:lpstr>
      <vt:lpstr>'UQ Research Academic Staff'!CasualLoadingMultiplier</vt:lpstr>
      <vt:lpstr>CasualLoadingMultiplier</vt:lpstr>
      <vt:lpstr>CasualPRT</vt:lpstr>
      <vt:lpstr>CasualPRTSuper</vt:lpstr>
      <vt:lpstr>CasualSuper</vt:lpstr>
      <vt:lpstr>CasualSuperPRT</vt:lpstr>
      <vt:lpstr>CasualWC</vt:lpstr>
      <vt:lpstr>LookupSalary</vt:lpstr>
      <vt:lpstr>LookupYear</vt:lpstr>
      <vt:lpstr>NonCasualLSL</vt:lpstr>
      <vt:lpstr>NonCasualParent</vt:lpstr>
      <vt:lpstr>NonCasualPRT</vt:lpstr>
      <vt:lpstr>NonCasualPRTSuper</vt:lpstr>
      <vt:lpstr>NonCasualRec</vt:lpstr>
      <vt:lpstr>NonCasualSuper</vt:lpstr>
      <vt:lpstr>NonCasualSuperPRT</vt:lpstr>
      <vt:lpstr>NonCasualWC</vt:lpstr>
      <vt:lpstr>SalaryDivisorAnnual</vt:lpstr>
      <vt:lpstr>SalaryDivisorDaily</vt:lpstr>
      <vt:lpstr>SalaryDivisorHourly</vt:lpstr>
      <vt:lpstr>'How to Use this Spreadsheet'!SalaryOncostsCasualMultiplier</vt:lpstr>
      <vt:lpstr>'UQ Research Academic Staff'!SalaryOncostsCasualMultiplier</vt:lpstr>
      <vt:lpstr>SalaryOncostsCasualMultiplier</vt:lpstr>
      <vt:lpstr>'How to Use this Spreadsheet'!SalaryOncostsMultiplier</vt:lpstr>
      <vt:lpstr>'UQ Research Academic Staff'!SalaryOncostsMultiplier</vt:lpstr>
      <vt:lpstr>SalaryOncostsMultiplier</vt:lpstr>
      <vt:lpstr>UnitsOfPay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Office</dc:creator>
  <cp:lastModifiedBy>Melissa Ilsley</cp:lastModifiedBy>
  <dcterms:created xsi:type="dcterms:W3CDTF">2022-08-16T05:55:57Z</dcterms:created>
  <dcterms:modified xsi:type="dcterms:W3CDTF">2023-10-23T04:05:51Z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2022-08-16T05:55:58Z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24d10cfc-d2ae-416e-8690-416ccca8e77a</vt:lpwstr>
  </property>
  <property fmtid="{D5CDD505-2E9C-101B-9397-08002B2CF9AE}" pid="8" name="MSIP_Label_0f488380-630a-4f55-a077-a19445e3f360_ContentBits">
    <vt:lpwstr>0</vt:lpwstr>
  </property>
</Properties>
</file>